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БШ" sheetId="7" r:id="rId7"/>
  </sheets>
  <definedNames>
    <definedName name="_xlnm.Print_Area" localSheetId="3">'01,01,16'!$A$1:$P$43</definedName>
    <definedName name="_xlnm.Print_Area" localSheetId="2">'01,01,16 (2)'!$A$1:$P$43</definedName>
    <definedName name="_xlnm.Print_Area" localSheetId="1">'01,05,16'!$A$1:$P$42</definedName>
    <definedName name="_xlnm.Print_Area" localSheetId="5">'01,09,15'!$A$1:$P$43</definedName>
    <definedName name="_xlnm.Print_Area" localSheetId="0">'01,09,16'!$A$1:$P$51</definedName>
    <definedName name="_xlnm.Print_Area" localSheetId="4">'01,12,15'!$A$1:$P$43</definedName>
    <definedName name="_xlnm.Print_Area" localSheetId="6">'БШ'!$A$1:$O$542</definedName>
  </definedNames>
  <calcPr fullCalcOnLoad="1"/>
</workbook>
</file>

<file path=xl/sharedStrings.xml><?xml version="1.0" encoding="utf-8"?>
<sst xmlns="http://schemas.openxmlformats.org/spreadsheetml/2006/main" count="589" uniqueCount="99">
  <si>
    <t>10</t>
  </si>
  <si>
    <t>В С Ь О Г О:</t>
  </si>
  <si>
    <t>ЗАТВЕРДЖУЮ</t>
  </si>
  <si>
    <t>№ №</t>
  </si>
  <si>
    <t>п/п</t>
  </si>
  <si>
    <t>Назва структурного</t>
  </si>
  <si>
    <t>К-сть</t>
  </si>
  <si>
    <t>один.</t>
  </si>
  <si>
    <t>оклад</t>
  </si>
  <si>
    <t>Надбавка (грн.)</t>
  </si>
  <si>
    <t>Фонд</t>
  </si>
  <si>
    <t>з/плати</t>
  </si>
  <si>
    <t>на</t>
  </si>
  <si>
    <t>місяць</t>
  </si>
  <si>
    <t>Прибиральниця</t>
  </si>
  <si>
    <t>підрозділу та посад</t>
  </si>
  <si>
    <t>стаж</t>
  </si>
  <si>
    <t>доплата</t>
  </si>
  <si>
    <t>прибир.</t>
  </si>
  <si>
    <t>за</t>
  </si>
  <si>
    <t>Посадовий</t>
  </si>
  <si>
    <t>Директор</t>
  </si>
  <si>
    <t>Сторож</t>
  </si>
  <si>
    <t>зарплати</t>
  </si>
  <si>
    <t>звання</t>
  </si>
  <si>
    <t>Гуртки</t>
  </si>
  <si>
    <t>Культорганізатор</t>
  </si>
  <si>
    <t>Будинок школярів</t>
  </si>
  <si>
    <t>Завгосп</t>
  </si>
  <si>
    <t>ШТАТНИЙ  РОЗПИС</t>
  </si>
  <si>
    <t xml:space="preserve"> </t>
  </si>
  <si>
    <t>котельні  річний</t>
  </si>
  <si>
    <t xml:space="preserve">  </t>
  </si>
  <si>
    <t>роз</t>
  </si>
  <si>
    <t>ряд</t>
  </si>
  <si>
    <t>13</t>
  </si>
  <si>
    <t>І.П.Зюзько</t>
  </si>
  <si>
    <t xml:space="preserve">                                      </t>
  </si>
  <si>
    <t>за престижн.</t>
  </si>
  <si>
    <t>______________</t>
  </si>
  <si>
    <t>Машиніст (кочегар)</t>
  </si>
  <si>
    <t>котельні  сезонний</t>
  </si>
  <si>
    <t>10 %</t>
  </si>
  <si>
    <t>навчально-методич.роботи</t>
  </si>
  <si>
    <t xml:space="preserve">Заступник директора з </t>
  </si>
  <si>
    <t>начальник фінансового</t>
  </si>
  <si>
    <t>міський голова</t>
  </si>
  <si>
    <t>12 м-ці</t>
  </si>
  <si>
    <t>С.В. Пунтус</t>
  </si>
  <si>
    <t>Погоджено</t>
  </si>
  <si>
    <t xml:space="preserve">начальник відділу освіти,молоді та спорту </t>
  </si>
  <si>
    <t xml:space="preserve">головний бухгалтер </t>
  </si>
  <si>
    <t xml:space="preserve">С.Д. Шарай </t>
  </si>
  <si>
    <t xml:space="preserve">       з місячним фондом з/плати</t>
  </si>
  <si>
    <t xml:space="preserve">      штат в кількості штатних одиниць</t>
  </si>
  <si>
    <t>управління                       В.І. Печко</t>
  </si>
  <si>
    <t xml:space="preserve"> з 1 січня 2015р.</t>
  </si>
  <si>
    <t xml:space="preserve">начальник відділу освіти, молоді та спорту </t>
  </si>
  <si>
    <t>І.П. Зюзько</t>
  </si>
  <si>
    <t xml:space="preserve"> з 1 вересня 2015р.</t>
  </si>
  <si>
    <t>Методист</t>
  </si>
  <si>
    <t>Керівник гуртка</t>
  </si>
  <si>
    <t>11</t>
  </si>
  <si>
    <t>9</t>
  </si>
  <si>
    <t>8</t>
  </si>
  <si>
    <t xml:space="preserve">Головний бухгалтер </t>
  </si>
  <si>
    <t>О.П.Чмир</t>
  </si>
  <si>
    <t>начальник відділу освіти, молоді та спорту</t>
  </si>
  <si>
    <t>Цдют</t>
  </si>
  <si>
    <t>машиніст (кочегар)річний</t>
  </si>
  <si>
    <t>3</t>
  </si>
  <si>
    <t>машиніст (кочегар)сезонний</t>
  </si>
  <si>
    <t xml:space="preserve"> з 1 грудня 2015р.</t>
  </si>
  <si>
    <t>нічні</t>
  </si>
  <si>
    <t xml:space="preserve"> з 1 січня 2016р.</t>
  </si>
  <si>
    <t>за складніс</t>
  </si>
  <si>
    <t>і напружен</t>
  </si>
  <si>
    <t xml:space="preserve"> з 1 травня 2016р.</t>
  </si>
  <si>
    <t>штат в кількості 19,05 штатних одиниць</t>
  </si>
  <si>
    <t>з місячним фондом з/плати 47791,33грн.</t>
  </si>
  <si>
    <t>начальник фінансового управління</t>
  </si>
  <si>
    <t>В.І.Печко</t>
  </si>
  <si>
    <t>1 травня 2016р.</t>
  </si>
  <si>
    <t>м.п.</t>
  </si>
  <si>
    <t>на рік</t>
  </si>
  <si>
    <t>на місяць</t>
  </si>
  <si>
    <t>1 вересня 2016р.</t>
  </si>
  <si>
    <t xml:space="preserve"> з 1 вересня 2016р.</t>
  </si>
  <si>
    <t>з місячним фондом з/плати 48675,33грн.</t>
  </si>
  <si>
    <t xml:space="preserve">                                                                                           ПРОЕКТ №4</t>
  </si>
  <si>
    <t>ЗАТВЕРДЖЕНО</t>
  </si>
  <si>
    <t>Рішення дванадцятої сесії</t>
  </si>
  <si>
    <t>міської ради VII скликання</t>
  </si>
  <si>
    <t xml:space="preserve">       ЗАТВЕРДЖУЮ</t>
  </si>
  <si>
    <t xml:space="preserve">                       штат в кількості штатних одиниць </t>
  </si>
  <si>
    <t xml:space="preserve">    начальник відділу освіти, молоді та спорту</t>
  </si>
  <si>
    <t>06 жовтня 2016 року  № 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</si>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</sst>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_-* #,##0.0\ &quot;грн.&quot;_-;\-* #,##0.0\ &quot;грн.&quot;_-;_-* &quot;-&quot;??\ &quot;грн.&quot;_-;_-@_-"/>
    <numFmt numFmtId="174" formatCode="_-* #,##0\ &quot;грн.&quot;_-;\-* #,##0\ &quot;грн.&quot;_-;_-* &quot;-&quot;??\ &quot;грн.&quot;_-;_-@_-"/>
    <numFmt numFmtId="175" formatCode="0.0"/>
    <numFmt numFmtId="176" formatCode="#,##0.00&quot;р.&quot;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i/>
      <sz val="18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color indexed="20"/>
      <name val="Arial Cyr"/>
      <family val="0"/>
    </font>
    <font>
      <b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20"/>
      <name val="Arial Cyr"/>
      <family val="0"/>
    </font>
    <font>
      <sz val="18"/>
      <color indexed="10"/>
      <name val="Arial Cyr"/>
      <family val="0"/>
    </font>
    <font>
      <b/>
      <i/>
      <sz val="14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sz val="14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9" fontId="5" fillId="0" borderId="16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2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2" fontId="12" fillId="0" borderId="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5" fillId="0" borderId="29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49" fontId="5" fillId="0" borderId="14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9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9" fontId="5" fillId="0" borderId="16" xfId="0" applyNumberFormat="1" applyFont="1" applyBorder="1" applyAlignment="1">
      <alignment horizontal="center"/>
    </xf>
    <xf numFmtId="2" fontId="0" fillId="0" borderId="35" xfId="0" applyNumberFormat="1" applyBorder="1" applyAlignment="1">
      <alignment/>
    </xf>
    <xf numFmtId="2" fontId="7" fillId="0" borderId="36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/>
    </xf>
    <xf numFmtId="0" fontId="0" fillId="0" borderId="0" xfId="0" applyFill="1" applyAlignment="1">
      <alignment/>
    </xf>
    <xf numFmtId="2" fontId="3" fillId="0" borderId="37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16" fillId="0" borderId="1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2" fontId="8" fillId="0" borderId="10" xfId="0" applyNumberFormat="1" applyFont="1" applyBorder="1" applyAlignment="1">
      <alignment horizontal="left"/>
    </xf>
    <xf numFmtId="2" fontId="8" fillId="0" borderId="15" xfId="0" applyNumberFormat="1" applyFont="1" applyBorder="1" applyAlignment="1">
      <alignment horizontal="left"/>
    </xf>
    <xf numFmtId="2" fontId="0" fillId="0" borderId="19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6" fillId="0" borderId="4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3" fillId="0" borderId="26" xfId="0" applyNumberFormat="1" applyFont="1" applyFill="1" applyBorder="1" applyAlignment="1">
      <alignment/>
    </xf>
    <xf numFmtId="2" fontId="15" fillId="0" borderId="14" xfId="0" applyNumberFormat="1" applyFont="1" applyBorder="1" applyAlignment="1">
      <alignment/>
    </xf>
    <xf numFmtId="0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49" fontId="19" fillId="32" borderId="15" xfId="0" applyNumberFormat="1" applyFont="1" applyFill="1" applyBorder="1" applyAlignment="1">
      <alignment horizontal="center"/>
    </xf>
    <xf numFmtId="0" fontId="7" fillId="32" borderId="15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7" fillId="32" borderId="10" xfId="0" applyNumberFormat="1" applyFont="1" applyFill="1" applyBorder="1" applyAlignment="1">
      <alignment horizontal="center"/>
    </xf>
    <xf numFmtId="49" fontId="19" fillId="32" borderId="14" xfId="0" applyNumberFormat="1" applyFont="1" applyFill="1" applyBorder="1" applyAlignment="1">
      <alignment horizontal="center"/>
    </xf>
    <xf numFmtId="0" fontId="7" fillId="32" borderId="14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6" fillId="32" borderId="0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7" fillId="0" borderId="21" xfId="0" applyFont="1" applyBorder="1" applyAlignment="1">
      <alignment horizontal="left"/>
    </xf>
    <xf numFmtId="2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2" fontId="23" fillId="0" borderId="18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4" fillId="0" borderId="13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49" fontId="26" fillId="32" borderId="15" xfId="0" applyNumberFormat="1" applyFont="1" applyFill="1" applyBorder="1" applyAlignment="1">
      <alignment horizontal="center"/>
    </xf>
    <xf numFmtId="49" fontId="26" fillId="32" borderId="10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16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22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2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2" fontId="11" fillId="0" borderId="26" xfId="0" applyNumberFormat="1" applyFon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15" fillId="0" borderId="47" xfId="0" applyNumberFormat="1" applyFont="1" applyBorder="1" applyAlignment="1">
      <alignment/>
    </xf>
    <xf numFmtId="2" fontId="16" fillId="0" borderId="47" xfId="0" applyNumberFormat="1" applyFon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2" fontId="0" fillId="0" borderId="47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0" fillId="3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2" fontId="7" fillId="0" borderId="19" xfId="0" applyNumberFormat="1" applyFont="1" applyBorder="1" applyAlignment="1">
      <alignment horizontal="left"/>
    </xf>
    <xf numFmtId="0" fontId="0" fillId="0" borderId="19" xfId="0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view="pageBreakPreview" zoomScale="80" zoomScaleNormal="75" zoomScaleSheetLayoutView="80" zoomScalePageLayoutView="0" workbookViewId="0" topLeftCell="A25">
      <selection activeCell="O47" sqref="O47"/>
    </sheetView>
  </sheetViews>
  <sheetFormatPr defaultColWidth="9.00390625" defaultRowHeight="12.75"/>
  <cols>
    <col min="1" max="1" width="5.625" style="0" customWidth="1"/>
    <col min="2" max="2" width="34.125" style="0" customWidth="1"/>
    <col min="3" max="3" width="9.25390625" style="70" customWidth="1"/>
    <col min="4" max="4" width="11.625" style="0" customWidth="1"/>
    <col min="5" max="5" width="18.375" style="0" customWidth="1"/>
    <col min="6" max="6" width="14.875" style="0" customWidth="1"/>
    <col min="7" max="7" width="14.75390625" style="0" customWidth="1"/>
    <col min="8" max="8" width="14.875" style="0" customWidth="1"/>
    <col min="9" max="9" width="8.125" style="0" hidden="1" customWidth="1"/>
    <col min="10" max="10" width="8.00390625" style="0" customWidth="1"/>
    <col min="11" max="11" width="3.375" style="0" customWidth="1"/>
    <col min="12" max="12" width="13.00390625" style="0" customWidth="1"/>
    <col min="13" max="13" width="12.00390625" style="0" customWidth="1"/>
    <col min="14" max="14" width="10.625" style="0" customWidth="1"/>
    <col min="15" max="15" width="22.87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2.75">
      <c r="C2"/>
    </row>
    <row r="3" spans="3:21" ht="12.75">
      <c r="C3"/>
      <c r="P3" s="135" t="s">
        <v>89</v>
      </c>
      <c r="Q3" s="135"/>
      <c r="R3" s="135"/>
      <c r="S3" s="135"/>
      <c r="T3" s="135"/>
      <c r="U3" s="135"/>
    </row>
    <row r="4" spans="1:21" ht="12.75">
      <c r="A4" s="9"/>
      <c r="B4" s="9"/>
      <c r="C4" s="136"/>
      <c r="D4" s="9"/>
      <c r="E4" s="9"/>
      <c r="F4" s="9"/>
      <c r="G4" s="9"/>
      <c r="H4" s="9"/>
      <c r="I4" s="9"/>
      <c r="J4" s="9"/>
      <c r="K4" s="9"/>
      <c r="L4" s="9"/>
      <c r="M4" s="178"/>
      <c r="N4" s="166"/>
      <c r="O4" s="166"/>
      <c r="P4" s="166"/>
      <c r="Q4" s="135"/>
      <c r="R4" s="135"/>
      <c r="S4" s="135"/>
      <c r="T4" s="135"/>
      <c r="U4" s="135"/>
    </row>
    <row r="5" spans="1:16" ht="18">
      <c r="A5" s="9"/>
      <c r="B5" s="9"/>
      <c r="C5" s="136"/>
      <c r="D5" s="9"/>
      <c r="E5" s="9"/>
      <c r="F5" s="9"/>
      <c r="G5" s="9"/>
      <c r="H5" s="9"/>
      <c r="I5" s="9"/>
      <c r="J5" s="9"/>
      <c r="K5" s="9"/>
      <c r="L5" s="9"/>
      <c r="M5" s="179" t="s">
        <v>90</v>
      </c>
      <c r="N5" s="180"/>
      <c r="O5" s="180"/>
      <c r="P5" s="180"/>
    </row>
    <row r="6" spans="1:16" ht="18">
      <c r="A6" s="9"/>
      <c r="B6" s="9"/>
      <c r="C6" s="136"/>
      <c r="D6" s="9"/>
      <c r="E6" s="9"/>
      <c r="F6" s="9"/>
      <c r="G6" s="9"/>
      <c r="H6" s="9"/>
      <c r="I6" s="9"/>
      <c r="J6" s="9"/>
      <c r="K6" s="9"/>
      <c r="L6" s="9"/>
      <c r="M6" s="179" t="s">
        <v>91</v>
      </c>
      <c r="N6" s="180"/>
      <c r="O6" s="180"/>
      <c r="P6" s="180"/>
    </row>
    <row r="7" spans="1:16" ht="18">
      <c r="A7" s="9"/>
      <c r="B7" s="9"/>
      <c r="C7" s="136"/>
      <c r="D7" s="9"/>
      <c r="E7" s="9"/>
      <c r="F7" s="9"/>
      <c r="G7" s="9"/>
      <c r="H7" s="9"/>
      <c r="I7" s="9"/>
      <c r="J7" s="9"/>
      <c r="K7" s="9"/>
      <c r="L7" s="9"/>
      <c r="M7" s="179" t="s">
        <v>92</v>
      </c>
      <c r="N7" s="180"/>
      <c r="O7" s="180"/>
      <c r="P7" s="180"/>
    </row>
    <row r="8" spans="1:17" ht="15">
      <c r="A8" s="9"/>
      <c r="B8" s="9"/>
      <c r="C8" s="136"/>
      <c r="D8" s="9"/>
      <c r="E8" s="9"/>
      <c r="F8" s="9"/>
      <c r="G8" s="9"/>
      <c r="H8" s="9"/>
      <c r="I8" s="9"/>
      <c r="J8" s="9"/>
      <c r="K8" s="9"/>
      <c r="L8" s="9"/>
      <c r="M8" s="181" t="s">
        <v>96</v>
      </c>
      <c r="N8" s="180"/>
      <c r="O8" s="180"/>
      <c r="P8" s="180"/>
      <c r="Q8" s="135"/>
    </row>
    <row r="9" spans="1:16" ht="20.25">
      <c r="A9" s="35"/>
      <c r="B9" s="35" t="s">
        <v>49</v>
      </c>
      <c r="C9" s="72"/>
      <c r="D9" s="35"/>
      <c r="E9" s="35"/>
      <c r="F9" s="53" t="s">
        <v>29</v>
      </c>
      <c r="G9" s="53"/>
      <c r="H9" s="36"/>
      <c r="I9" s="36"/>
      <c r="J9" s="36"/>
      <c r="K9" s="37"/>
      <c r="L9" s="156"/>
      <c r="M9" s="175" t="s">
        <v>93</v>
      </c>
      <c r="N9" s="176"/>
      <c r="O9" s="157"/>
      <c r="P9" s="158"/>
    </row>
    <row r="10" spans="1:16" ht="18.75">
      <c r="A10" s="169" t="s">
        <v>78</v>
      </c>
      <c r="B10" s="169"/>
      <c r="C10" s="169"/>
      <c r="D10" s="170"/>
      <c r="E10" s="170"/>
      <c r="F10" s="171" t="s">
        <v>87</v>
      </c>
      <c r="G10" s="165"/>
      <c r="H10" s="40"/>
      <c r="I10" s="35"/>
      <c r="J10" s="35" t="s">
        <v>32</v>
      </c>
      <c r="K10" s="28"/>
      <c r="L10" s="174" t="s">
        <v>94</v>
      </c>
      <c r="M10" s="174"/>
      <c r="N10" s="174"/>
      <c r="O10" s="174"/>
      <c r="P10" s="158">
        <f>D38</f>
        <v>19.05</v>
      </c>
    </row>
    <row r="11" spans="1:16" ht="18">
      <c r="A11" s="167" t="s">
        <v>88</v>
      </c>
      <c r="B11" s="167"/>
      <c r="C11" s="167"/>
      <c r="D11" s="167"/>
      <c r="E11" s="35"/>
      <c r="F11" s="35"/>
      <c r="G11" s="40"/>
      <c r="H11" s="39"/>
      <c r="I11" s="39"/>
      <c r="J11" s="9"/>
      <c r="K11" s="56"/>
      <c r="L11" s="159"/>
      <c r="M11" s="159" t="s">
        <v>53</v>
      </c>
      <c r="N11" s="159"/>
      <c r="O11" s="160"/>
      <c r="P11" s="161">
        <f>O38</f>
        <v>48675.328</v>
      </c>
    </row>
    <row r="12" spans="1:16" ht="23.25">
      <c r="A12" s="35" t="s">
        <v>80</v>
      </c>
      <c r="B12" s="35"/>
      <c r="C12" s="72"/>
      <c r="D12" s="168" t="s">
        <v>68</v>
      </c>
      <c r="E12" s="168"/>
      <c r="F12" s="168"/>
      <c r="G12" s="168"/>
      <c r="H12" s="165"/>
      <c r="I12" s="165"/>
      <c r="J12" s="165"/>
      <c r="K12" s="35"/>
      <c r="L12" s="160"/>
      <c r="M12" s="159" t="s">
        <v>95</v>
      </c>
      <c r="N12" s="159"/>
      <c r="O12" s="159"/>
      <c r="P12" s="159"/>
    </row>
    <row r="13" spans="1:16" ht="15.75" thickBot="1">
      <c r="A13" s="35"/>
      <c r="B13" s="123"/>
      <c r="C13" s="124" t="s">
        <v>81</v>
      </c>
      <c r="D13" s="123"/>
      <c r="E13" s="35"/>
      <c r="F13" s="35"/>
      <c r="G13" s="35"/>
      <c r="H13" s="35"/>
      <c r="I13" s="35"/>
      <c r="J13" s="35"/>
      <c r="K13" s="35"/>
      <c r="L13" s="41"/>
      <c r="M13" s="41"/>
      <c r="N13" s="41"/>
      <c r="O13" s="118" t="s">
        <v>36</v>
      </c>
      <c r="P13" s="57"/>
    </row>
    <row r="14" spans="1:16" ht="15">
      <c r="A14" s="142" t="s">
        <v>86</v>
      </c>
      <c r="B14" s="143"/>
      <c r="C14" s="144" t="s">
        <v>83</v>
      </c>
      <c r="D14" s="145"/>
      <c r="E14" s="145"/>
      <c r="F14" s="145"/>
      <c r="G14" s="145"/>
      <c r="H14" s="145"/>
      <c r="I14" s="145"/>
      <c r="J14" s="145"/>
      <c r="K14" s="145"/>
      <c r="L14" s="143" t="s">
        <v>86</v>
      </c>
      <c r="M14" s="143"/>
      <c r="N14" s="143"/>
      <c r="O14" s="146"/>
      <c r="P14" s="147" t="s">
        <v>83</v>
      </c>
    </row>
    <row r="15" spans="1:16" ht="14.25">
      <c r="A15" s="4" t="s">
        <v>3</v>
      </c>
      <c r="B15" s="18"/>
      <c r="C15" s="129"/>
      <c r="D15" s="138" t="s">
        <v>6</v>
      </c>
      <c r="E15" s="18" t="s">
        <v>20</v>
      </c>
      <c r="F15" s="18" t="s">
        <v>10</v>
      </c>
      <c r="G15" s="172" t="s">
        <v>9</v>
      </c>
      <c r="H15" s="173"/>
      <c r="I15" s="173"/>
      <c r="J15" s="173"/>
      <c r="K15" s="173"/>
      <c r="L15" s="162" t="s">
        <v>17</v>
      </c>
      <c r="M15" s="163"/>
      <c r="N15" s="139"/>
      <c r="O15" s="61" t="s">
        <v>10</v>
      </c>
      <c r="P15" s="43" t="s">
        <v>10</v>
      </c>
    </row>
    <row r="16" spans="1:16" ht="12.75">
      <c r="A16" s="4" t="s">
        <v>4</v>
      </c>
      <c r="B16" s="18" t="s">
        <v>5</v>
      </c>
      <c r="C16" s="129" t="s">
        <v>33</v>
      </c>
      <c r="D16" s="5"/>
      <c r="E16" s="18"/>
      <c r="F16" s="8" t="s">
        <v>23</v>
      </c>
      <c r="G16" s="6"/>
      <c r="H16" s="66" t="s">
        <v>42</v>
      </c>
      <c r="I16" s="13"/>
      <c r="J16" s="81"/>
      <c r="K16" s="15"/>
      <c r="L16" s="81" t="s">
        <v>19</v>
      </c>
      <c r="M16" s="17">
        <v>0.1</v>
      </c>
      <c r="N16" s="115">
        <v>0.4</v>
      </c>
      <c r="O16" s="61" t="s">
        <v>11</v>
      </c>
      <c r="P16" s="43" t="s">
        <v>11</v>
      </c>
    </row>
    <row r="17" spans="1:16" ht="15" thickBot="1">
      <c r="A17" s="4"/>
      <c r="B17" s="18" t="s">
        <v>15</v>
      </c>
      <c r="C17" s="130" t="s">
        <v>34</v>
      </c>
      <c r="D17" s="16" t="s">
        <v>7</v>
      </c>
      <c r="E17" s="18" t="s">
        <v>8</v>
      </c>
      <c r="F17" s="8" t="s">
        <v>12</v>
      </c>
      <c r="G17" s="30" t="s">
        <v>16</v>
      </c>
      <c r="H17" s="5" t="s">
        <v>38</v>
      </c>
      <c r="I17" s="14"/>
      <c r="J17" s="61"/>
      <c r="K17" s="14"/>
      <c r="L17" s="61" t="s">
        <v>24</v>
      </c>
      <c r="M17" s="18" t="s">
        <v>18</v>
      </c>
      <c r="N17" s="116" t="s">
        <v>73</v>
      </c>
      <c r="O17" s="61" t="s">
        <v>85</v>
      </c>
      <c r="P17" s="43" t="s">
        <v>84</v>
      </c>
    </row>
    <row r="18" spans="1:16" ht="15" customHeight="1" hidden="1">
      <c r="A18" s="4"/>
      <c r="B18" s="5"/>
      <c r="C18" s="130"/>
      <c r="D18" s="5"/>
      <c r="E18" s="5"/>
      <c r="F18" s="8" t="s">
        <v>13</v>
      </c>
      <c r="G18" s="5"/>
      <c r="H18" s="5"/>
      <c r="I18" s="14"/>
      <c r="J18" s="27"/>
      <c r="K18" s="14"/>
      <c r="L18" s="27"/>
      <c r="M18" s="8"/>
      <c r="N18" s="61"/>
      <c r="O18" s="61" t="s">
        <v>13</v>
      </c>
      <c r="P18" s="43" t="s">
        <v>47</v>
      </c>
    </row>
    <row r="19" spans="1:16" ht="13.5" thickBot="1">
      <c r="A19" s="73">
        <v>1</v>
      </c>
      <c r="B19" s="74">
        <v>2</v>
      </c>
      <c r="C19" s="131">
        <v>3</v>
      </c>
      <c r="D19" s="74">
        <v>4</v>
      </c>
      <c r="E19" s="75">
        <v>5</v>
      </c>
      <c r="F19" s="75">
        <v>6</v>
      </c>
      <c r="G19" s="75">
        <v>7</v>
      </c>
      <c r="H19" s="75">
        <v>8</v>
      </c>
      <c r="I19" s="76"/>
      <c r="J19" s="76">
        <v>9</v>
      </c>
      <c r="K19" s="76"/>
      <c r="L19" s="76">
        <v>10</v>
      </c>
      <c r="M19" s="77">
        <v>11</v>
      </c>
      <c r="N19" s="77"/>
      <c r="O19" s="77">
        <v>12</v>
      </c>
      <c r="P19" s="100">
        <v>13</v>
      </c>
    </row>
    <row r="20" spans="1:16" ht="16.5" thickBot="1">
      <c r="A20" s="46">
        <v>1</v>
      </c>
      <c r="B20" s="92" t="s">
        <v>21</v>
      </c>
      <c r="C20" s="132" t="s">
        <v>35</v>
      </c>
      <c r="D20" s="107">
        <v>1</v>
      </c>
      <c r="E20" s="59">
        <v>2690</v>
      </c>
      <c r="F20" s="12">
        <f>D20*E20</f>
        <v>2690</v>
      </c>
      <c r="G20" s="12">
        <f>F20*0.3</f>
        <v>807</v>
      </c>
      <c r="H20" s="12">
        <f>F20*0.1</f>
        <v>269</v>
      </c>
      <c r="I20" s="12"/>
      <c r="J20" s="12"/>
      <c r="K20" s="12"/>
      <c r="L20" s="12"/>
      <c r="M20" s="12"/>
      <c r="N20" s="117"/>
      <c r="O20" s="97">
        <f>F20+G20+H20+L20+M20+N20</f>
        <v>3766</v>
      </c>
      <c r="P20" s="87">
        <f>(O20*8)+('01,01,16'!O15*4)</f>
        <v>44279.2</v>
      </c>
    </row>
    <row r="21" spans="1:16" ht="16.5" thickBot="1">
      <c r="A21" s="44">
        <v>2</v>
      </c>
      <c r="B21" s="91" t="s">
        <v>44</v>
      </c>
      <c r="C21" s="133"/>
      <c r="D21" s="109">
        <v>1</v>
      </c>
      <c r="E21" s="21">
        <f>E20*0.95</f>
        <v>2555.5</v>
      </c>
      <c r="F21" s="11">
        <f>D21*E21</f>
        <v>2555.5</v>
      </c>
      <c r="G21" s="11">
        <f>F21*0.2</f>
        <v>511.1</v>
      </c>
      <c r="H21" s="11">
        <f>F21*0.1</f>
        <v>255.55</v>
      </c>
      <c r="I21" s="11"/>
      <c r="J21" s="11"/>
      <c r="K21" s="11"/>
      <c r="L21" s="11"/>
      <c r="M21" s="11"/>
      <c r="N21" s="117"/>
      <c r="O21" s="97">
        <f>F21+G21+H21+L21+M21+N21</f>
        <v>3322.15</v>
      </c>
      <c r="P21" s="87">
        <f>(O21*8)+('01,01,16'!O16*4)</f>
        <v>39060.58</v>
      </c>
    </row>
    <row r="22" spans="1:16" ht="16.5" thickBot="1">
      <c r="A22" s="44"/>
      <c r="B22" s="91" t="s">
        <v>43</v>
      </c>
      <c r="C22" s="133"/>
      <c r="D22" s="109"/>
      <c r="E22" s="21"/>
      <c r="F22" s="11"/>
      <c r="G22" s="11"/>
      <c r="H22" s="11"/>
      <c r="I22" s="11"/>
      <c r="J22" s="11"/>
      <c r="K22" s="11"/>
      <c r="L22" s="11"/>
      <c r="M22" s="11"/>
      <c r="N22" s="117"/>
      <c r="O22" s="97"/>
      <c r="P22" s="87">
        <f>(O22*8)+('01,01,16'!O17*4)</f>
        <v>0</v>
      </c>
    </row>
    <row r="23" spans="1:16" ht="16.5" thickBot="1">
      <c r="A23" s="44">
        <v>3</v>
      </c>
      <c r="B23" s="91" t="s">
        <v>26</v>
      </c>
      <c r="C23" s="133" t="s">
        <v>0</v>
      </c>
      <c r="D23" s="109">
        <v>1</v>
      </c>
      <c r="E23" s="21">
        <v>2157</v>
      </c>
      <c r="F23" s="11">
        <f aca="true" t="shared" si="0" ref="F23:F36">D23*E23</f>
        <v>2157</v>
      </c>
      <c r="G23" s="11">
        <f>F23*0.1</f>
        <v>215.70000000000002</v>
      </c>
      <c r="H23" s="11">
        <f aca="true" t="shared" si="1" ref="H23:H31">F23*0.1</f>
        <v>215.70000000000002</v>
      </c>
      <c r="I23" s="11"/>
      <c r="J23" s="11"/>
      <c r="K23" s="11"/>
      <c r="L23" s="11"/>
      <c r="M23" s="11"/>
      <c r="N23" s="117"/>
      <c r="O23" s="97">
        <f aca="true" t="shared" si="2" ref="O23:O37">F23+G23+H23+L23+M23+N23</f>
        <v>2588.3999999999996</v>
      </c>
      <c r="P23" s="87">
        <f>(O23*8)+('01,01,16'!O18*4)</f>
        <v>30431.999999999996</v>
      </c>
    </row>
    <row r="24" spans="1:16" ht="16.5" thickBot="1">
      <c r="A24" s="44">
        <v>4</v>
      </c>
      <c r="B24" s="91" t="s">
        <v>60</v>
      </c>
      <c r="C24" s="133" t="s">
        <v>62</v>
      </c>
      <c r="D24" s="109">
        <v>0.5</v>
      </c>
      <c r="E24" s="21">
        <v>2334</v>
      </c>
      <c r="F24" s="11">
        <f t="shared" si="0"/>
        <v>1167</v>
      </c>
      <c r="G24" s="11">
        <f>F24*30%</f>
        <v>350.09999999999997</v>
      </c>
      <c r="H24" s="11">
        <f t="shared" si="1"/>
        <v>116.7</v>
      </c>
      <c r="I24" s="11"/>
      <c r="J24" s="11"/>
      <c r="K24" s="11"/>
      <c r="L24" s="11"/>
      <c r="M24" s="11"/>
      <c r="N24" s="117"/>
      <c r="O24" s="97">
        <f t="shared" si="2"/>
        <v>1633.8</v>
      </c>
      <c r="P24" s="87">
        <f>(O24*8)+('01,01,16'!O19*4)</f>
        <v>19210.8</v>
      </c>
    </row>
    <row r="25" spans="1:16" ht="16.5" thickBot="1">
      <c r="A25" s="44">
        <v>5</v>
      </c>
      <c r="B25" s="91" t="s">
        <v>61</v>
      </c>
      <c r="C25" s="133" t="s">
        <v>0</v>
      </c>
      <c r="D25" s="109">
        <v>1.56</v>
      </c>
      <c r="E25" s="21">
        <v>2157</v>
      </c>
      <c r="F25" s="11">
        <f t="shared" si="0"/>
        <v>3364.92</v>
      </c>
      <c r="G25" s="11">
        <f>(F25+L25)*30%</f>
        <v>1074.186</v>
      </c>
      <c r="H25" s="11">
        <f t="shared" si="1"/>
        <v>336.492</v>
      </c>
      <c r="I25" s="11"/>
      <c r="J25" s="11"/>
      <c r="K25" s="11"/>
      <c r="L25" s="11">
        <v>215.7</v>
      </c>
      <c r="M25" s="11"/>
      <c r="N25" s="117"/>
      <c r="O25" s="97">
        <f t="shared" si="2"/>
        <v>4991.298</v>
      </c>
      <c r="P25" s="87">
        <f>(O25*8)+('01,01,16'!O21*4)</f>
        <v>53817.398400000005</v>
      </c>
    </row>
    <row r="26" spans="1:16" ht="16.5" thickBot="1">
      <c r="A26" s="44">
        <v>6</v>
      </c>
      <c r="B26" s="91" t="s">
        <v>61</v>
      </c>
      <c r="C26" s="133" t="s">
        <v>0</v>
      </c>
      <c r="D26" s="109">
        <v>3.5</v>
      </c>
      <c r="E26" s="21">
        <v>2157</v>
      </c>
      <c r="F26" s="11">
        <f t="shared" si="0"/>
        <v>7549.5</v>
      </c>
      <c r="G26" s="11">
        <f>F26*20%</f>
        <v>1509.9</v>
      </c>
      <c r="H26" s="11">
        <f t="shared" si="1"/>
        <v>754.95</v>
      </c>
      <c r="I26" s="11"/>
      <c r="J26" s="11"/>
      <c r="K26" s="11"/>
      <c r="L26" s="11"/>
      <c r="M26" s="11"/>
      <c r="N26" s="117"/>
      <c r="O26" s="97">
        <f t="shared" si="2"/>
        <v>9814.35</v>
      </c>
      <c r="P26" s="87">
        <f>(O26*8)+('01,01,16'!O22*4)</f>
        <v>115388</v>
      </c>
    </row>
    <row r="27" spans="1:16" ht="16.5" thickBot="1">
      <c r="A27" s="44">
        <v>7</v>
      </c>
      <c r="B27" s="91" t="s">
        <v>61</v>
      </c>
      <c r="C27" s="133" t="s">
        <v>0</v>
      </c>
      <c r="D27" s="109">
        <v>1.05</v>
      </c>
      <c r="E27" s="21">
        <v>2157</v>
      </c>
      <c r="F27" s="11">
        <f t="shared" si="0"/>
        <v>2264.85</v>
      </c>
      <c r="G27" s="11">
        <f>F27*10%</f>
        <v>226.485</v>
      </c>
      <c r="H27" s="11">
        <f t="shared" si="1"/>
        <v>226.485</v>
      </c>
      <c r="I27" s="11"/>
      <c r="J27" s="11"/>
      <c r="K27" s="11"/>
      <c r="L27" s="11"/>
      <c r="M27" s="11"/>
      <c r="N27" s="117"/>
      <c r="O27" s="97">
        <f t="shared" si="2"/>
        <v>2717.82</v>
      </c>
      <c r="P27" s="87">
        <f>(O27*8)+('01,01,16'!O23*4)</f>
        <v>26021.472</v>
      </c>
    </row>
    <row r="28" spans="1:16" ht="16.5" thickBot="1">
      <c r="A28" s="44">
        <v>8</v>
      </c>
      <c r="B28" s="91" t="s">
        <v>61</v>
      </c>
      <c r="C28" s="133" t="s">
        <v>63</v>
      </c>
      <c r="D28" s="109">
        <v>1.11</v>
      </c>
      <c r="E28" s="21">
        <v>2050</v>
      </c>
      <c r="F28" s="11">
        <f t="shared" si="0"/>
        <v>2275.5</v>
      </c>
      <c r="G28" s="11">
        <f>F28*20%</f>
        <v>455.1</v>
      </c>
      <c r="H28" s="11">
        <f t="shared" si="1"/>
        <v>227.55</v>
      </c>
      <c r="I28" s="11"/>
      <c r="J28" s="11"/>
      <c r="K28" s="11"/>
      <c r="L28" s="11"/>
      <c r="M28" s="11"/>
      <c r="N28" s="117"/>
      <c r="O28" s="97">
        <f t="shared" si="2"/>
        <v>2958.15</v>
      </c>
      <c r="P28" s="87">
        <f>(O28*8)+('01,01,16'!O24*4)</f>
        <v>35877.4</v>
      </c>
    </row>
    <row r="29" spans="1:16" ht="16.5" thickBot="1">
      <c r="A29" s="44">
        <v>9</v>
      </c>
      <c r="B29" s="91" t="s">
        <v>61</v>
      </c>
      <c r="C29" s="133" t="s">
        <v>63</v>
      </c>
      <c r="D29" s="109">
        <v>1.22</v>
      </c>
      <c r="E29" s="21">
        <v>2050</v>
      </c>
      <c r="F29" s="11">
        <f t="shared" si="0"/>
        <v>2501</v>
      </c>
      <c r="G29" s="11">
        <f>F29*20%</f>
        <v>500.20000000000005</v>
      </c>
      <c r="H29" s="11">
        <f t="shared" si="1"/>
        <v>250.10000000000002</v>
      </c>
      <c r="I29" s="11"/>
      <c r="J29" s="11"/>
      <c r="K29" s="11"/>
      <c r="L29" s="11"/>
      <c r="M29" s="11"/>
      <c r="N29" s="117"/>
      <c r="O29" s="97">
        <f t="shared" si="2"/>
        <v>3251.2999999999997</v>
      </c>
      <c r="P29" s="87">
        <f>(O29*8)+('01,01,16'!O25*4)</f>
        <v>43227.6</v>
      </c>
    </row>
    <row r="30" spans="1:16" ht="16.5" thickBot="1">
      <c r="A30" s="44">
        <v>10</v>
      </c>
      <c r="B30" s="91" t="s">
        <v>61</v>
      </c>
      <c r="C30" s="133" t="s">
        <v>64</v>
      </c>
      <c r="D30" s="109">
        <v>0.44</v>
      </c>
      <c r="E30" s="21">
        <v>1943</v>
      </c>
      <c r="F30" s="11">
        <f t="shared" si="0"/>
        <v>854.92</v>
      </c>
      <c r="G30" s="11">
        <f>F30*30%</f>
        <v>256.476</v>
      </c>
      <c r="H30" s="11">
        <f t="shared" si="1"/>
        <v>85.492</v>
      </c>
      <c r="I30" s="11"/>
      <c r="J30" s="11"/>
      <c r="K30" s="11"/>
      <c r="L30" s="11"/>
      <c r="M30" s="11"/>
      <c r="N30" s="117"/>
      <c r="O30" s="97">
        <f t="shared" si="2"/>
        <v>1196.888</v>
      </c>
      <c r="P30" s="87">
        <f>(O30*8)+('01,01,16'!O26*4)</f>
        <v>14071.903999999999</v>
      </c>
    </row>
    <row r="31" spans="1:16" ht="16.5" thickBot="1">
      <c r="A31" s="44">
        <v>11</v>
      </c>
      <c r="B31" s="91" t="s">
        <v>61</v>
      </c>
      <c r="C31" s="133" t="s">
        <v>64</v>
      </c>
      <c r="D31" s="109">
        <v>0.67</v>
      </c>
      <c r="E31" s="21">
        <v>1943</v>
      </c>
      <c r="F31" s="11">
        <f t="shared" si="0"/>
        <v>1301.8100000000002</v>
      </c>
      <c r="G31" s="11">
        <f>F31*10%</f>
        <v>130.181</v>
      </c>
      <c r="H31" s="11">
        <f t="shared" si="1"/>
        <v>130.181</v>
      </c>
      <c r="I31" s="11"/>
      <c r="J31" s="11"/>
      <c r="K31" s="11"/>
      <c r="L31" s="11"/>
      <c r="M31" s="11"/>
      <c r="N31" s="117"/>
      <c r="O31" s="97">
        <f t="shared" si="2"/>
        <v>1562.1720000000003</v>
      </c>
      <c r="P31" s="87">
        <f>(O31*8)+('01,01,16'!O27*4)</f>
        <v>18366.576</v>
      </c>
    </row>
    <row r="32" spans="1:16" ht="16.5" thickBot="1">
      <c r="A32" s="44">
        <v>12</v>
      </c>
      <c r="B32" s="91" t="s">
        <v>22</v>
      </c>
      <c r="C32" s="133">
        <v>2</v>
      </c>
      <c r="D32" s="109">
        <v>1</v>
      </c>
      <c r="E32" s="21">
        <v>1521</v>
      </c>
      <c r="F32" s="11">
        <f t="shared" si="0"/>
        <v>1521</v>
      </c>
      <c r="G32" s="11"/>
      <c r="H32" s="11"/>
      <c r="I32" s="11"/>
      <c r="J32" s="11"/>
      <c r="K32" s="11"/>
      <c r="L32" s="11"/>
      <c r="M32" s="11"/>
      <c r="N32" s="117">
        <v>608.4</v>
      </c>
      <c r="O32" s="97">
        <f t="shared" si="2"/>
        <v>2129.4</v>
      </c>
      <c r="P32" s="87">
        <f>(O32*8)+('01,01,16'!O28*4)</f>
        <v>22567.2</v>
      </c>
    </row>
    <row r="33" spans="1:16" ht="16.5" thickBot="1">
      <c r="A33" s="44">
        <v>13</v>
      </c>
      <c r="B33" s="91" t="s">
        <v>28</v>
      </c>
      <c r="C33" s="133">
        <v>7</v>
      </c>
      <c r="D33" s="111">
        <v>0.5</v>
      </c>
      <c r="E33" s="22">
        <v>1825</v>
      </c>
      <c r="F33" s="11">
        <f t="shared" si="0"/>
        <v>912.5</v>
      </c>
      <c r="G33" s="11"/>
      <c r="H33" s="11"/>
      <c r="I33" s="11"/>
      <c r="J33" s="11"/>
      <c r="K33" s="11"/>
      <c r="L33" s="11"/>
      <c r="M33" s="11"/>
      <c r="N33" s="117"/>
      <c r="O33" s="97">
        <f t="shared" si="2"/>
        <v>912.5</v>
      </c>
      <c r="P33" s="87">
        <f>(O33*8)+('01,01,16'!O29*4)</f>
        <v>10728</v>
      </c>
    </row>
    <row r="34" spans="1:16" ht="21.75" customHeight="1" thickBot="1">
      <c r="A34" s="46">
        <v>14</v>
      </c>
      <c r="B34" s="92" t="s">
        <v>14</v>
      </c>
      <c r="C34" s="132">
        <v>1</v>
      </c>
      <c r="D34" s="109">
        <v>1</v>
      </c>
      <c r="E34" s="21">
        <v>1516</v>
      </c>
      <c r="F34" s="11">
        <f t="shared" si="0"/>
        <v>1516</v>
      </c>
      <c r="G34" s="11"/>
      <c r="H34" s="11"/>
      <c r="I34" s="11"/>
      <c r="J34" s="11"/>
      <c r="K34" s="11"/>
      <c r="L34" s="11"/>
      <c r="M34" s="11">
        <f>E34*0.1</f>
        <v>151.6</v>
      </c>
      <c r="N34" s="117"/>
      <c r="O34" s="97">
        <f t="shared" si="2"/>
        <v>1667.6</v>
      </c>
      <c r="P34" s="87">
        <f>(O34*8)+('01,01,16'!O30*4)</f>
        <v>19404</v>
      </c>
    </row>
    <row r="35" spans="1:16" ht="22.5" customHeight="1" thickBot="1">
      <c r="A35" s="46">
        <v>15</v>
      </c>
      <c r="B35" s="95" t="s">
        <v>71</v>
      </c>
      <c r="C35" s="133">
        <v>2</v>
      </c>
      <c r="D35" s="109">
        <v>2.5</v>
      </c>
      <c r="E35" s="21">
        <v>1521</v>
      </c>
      <c r="F35" s="11">
        <f t="shared" si="0"/>
        <v>3802.5</v>
      </c>
      <c r="G35" s="11"/>
      <c r="H35" s="11"/>
      <c r="I35" s="11"/>
      <c r="J35" s="11"/>
      <c r="K35" s="11"/>
      <c r="L35" s="11"/>
      <c r="M35" s="11"/>
      <c r="N35" s="117">
        <v>829</v>
      </c>
      <c r="O35" s="97">
        <f t="shared" si="2"/>
        <v>4631.5</v>
      </c>
      <c r="P35" s="87">
        <f>(O35*2)+('01,01,16'!O31*4)</f>
        <v>24809</v>
      </c>
    </row>
    <row r="36" spans="1:16" ht="16.5" thickBot="1">
      <c r="A36" s="44">
        <v>16</v>
      </c>
      <c r="B36" s="91" t="s">
        <v>69</v>
      </c>
      <c r="C36" s="133" t="s">
        <v>70</v>
      </c>
      <c r="D36" s="109">
        <v>1</v>
      </c>
      <c r="E36" s="21">
        <v>1532</v>
      </c>
      <c r="F36" s="11">
        <f t="shared" si="0"/>
        <v>1532</v>
      </c>
      <c r="G36" s="11"/>
      <c r="H36" s="11"/>
      <c r="I36" s="11"/>
      <c r="J36" s="11"/>
      <c r="K36" s="11"/>
      <c r="L36" s="11"/>
      <c r="M36" s="11"/>
      <c r="N36" s="117"/>
      <c r="O36" s="97">
        <f t="shared" si="2"/>
        <v>1532</v>
      </c>
      <c r="P36" s="87">
        <f>(O36*8)+('01,01,16'!O32*4)</f>
        <v>17828</v>
      </c>
    </row>
    <row r="37" spans="1:16" ht="15.75">
      <c r="A37" s="47"/>
      <c r="B37" s="23"/>
      <c r="C37" s="67"/>
      <c r="D37" s="20"/>
      <c r="E37" s="21"/>
      <c r="F37" s="11"/>
      <c r="G37" s="11"/>
      <c r="H37" s="11"/>
      <c r="I37" s="11"/>
      <c r="J37" s="11"/>
      <c r="K37" s="11"/>
      <c r="L37" s="11"/>
      <c r="M37" s="11"/>
      <c r="N37" s="117"/>
      <c r="O37" s="97">
        <f t="shared" si="2"/>
        <v>0</v>
      </c>
      <c r="P37" s="87">
        <f>O37*12</f>
        <v>0</v>
      </c>
    </row>
    <row r="38" spans="1:16" ht="15">
      <c r="A38" s="48"/>
      <c r="B38" s="54" t="s">
        <v>1</v>
      </c>
      <c r="C38" s="68"/>
      <c r="D38" s="84">
        <f>SUM(D20:D37)</f>
        <v>19.05</v>
      </c>
      <c r="E38" s="84"/>
      <c r="F38" s="119">
        <f aca="true" t="shared" si="3" ref="F38:P38">SUM(F20:F37)</f>
        <v>37966</v>
      </c>
      <c r="G38" s="119">
        <f t="shared" si="3"/>
        <v>6036.427999999999</v>
      </c>
      <c r="H38" s="119">
        <f t="shared" si="3"/>
        <v>2868.2000000000003</v>
      </c>
      <c r="I38" s="119">
        <f t="shared" si="3"/>
        <v>0</v>
      </c>
      <c r="J38" s="119">
        <f t="shared" si="3"/>
        <v>0</v>
      </c>
      <c r="K38" s="119">
        <f t="shared" si="3"/>
        <v>0</v>
      </c>
      <c r="L38" s="119">
        <f t="shared" si="3"/>
        <v>215.7</v>
      </c>
      <c r="M38" s="119">
        <f t="shared" si="3"/>
        <v>151.6</v>
      </c>
      <c r="N38" s="119">
        <f t="shared" si="3"/>
        <v>1437.4</v>
      </c>
      <c r="O38" s="119">
        <f t="shared" si="3"/>
        <v>48675.328</v>
      </c>
      <c r="P38" s="148">
        <f t="shared" si="3"/>
        <v>535089.1304</v>
      </c>
    </row>
    <row r="39" spans="1:16" ht="12.75">
      <c r="A39" s="48"/>
      <c r="B39" s="1"/>
      <c r="C39" s="69"/>
      <c r="D39" s="2"/>
      <c r="E39" s="2"/>
      <c r="F39" s="1"/>
      <c r="G39" s="1"/>
      <c r="H39" s="1"/>
      <c r="I39" s="1"/>
      <c r="J39" s="1"/>
      <c r="K39" s="1"/>
      <c r="L39" s="1"/>
      <c r="M39" s="1"/>
      <c r="N39" s="62"/>
      <c r="O39" s="98"/>
      <c r="P39" s="99"/>
    </row>
    <row r="40" spans="1:16" ht="13.5" thickBot="1">
      <c r="A40" s="149"/>
      <c r="B40" s="150"/>
      <c r="C40" s="151"/>
      <c r="D40" s="152"/>
      <c r="E40" s="152"/>
      <c r="F40" s="153"/>
      <c r="G40" s="153"/>
      <c r="H40" s="153"/>
      <c r="I40" s="153"/>
      <c r="J40" s="153"/>
      <c r="K40" s="153"/>
      <c r="L40" s="153"/>
      <c r="M40" s="153"/>
      <c r="N40" s="154"/>
      <c r="O40" s="154"/>
      <c r="P40" s="155"/>
    </row>
    <row r="41" spans="1:16" ht="0.75" customHeight="1">
      <c r="A41" s="140"/>
      <c r="B41" s="50"/>
      <c r="C41" s="164" t="s">
        <v>50</v>
      </c>
      <c r="D41" s="165"/>
      <c r="E41" s="165"/>
      <c r="F41" s="165"/>
      <c r="G41" s="10" t="s">
        <v>39</v>
      </c>
      <c r="H41" s="141"/>
      <c r="I41" s="141" t="s">
        <v>36</v>
      </c>
      <c r="J41" s="137"/>
      <c r="K41" s="137"/>
      <c r="L41" s="50"/>
      <c r="M41" s="50"/>
      <c r="N41" s="50"/>
      <c r="O41" s="50"/>
      <c r="P41" s="50"/>
    </row>
    <row r="42" spans="1:16" ht="12.75" hidden="1">
      <c r="A42" s="52"/>
      <c r="B42" s="9"/>
      <c r="C42" s="9"/>
      <c r="D42" s="9"/>
      <c r="E42" s="10"/>
      <c r="F42" s="51"/>
      <c r="G42" s="50"/>
      <c r="H42" s="50"/>
      <c r="I42" s="50"/>
      <c r="J42" s="50"/>
      <c r="K42" s="50"/>
      <c r="L42" s="50"/>
      <c r="M42" s="9"/>
      <c r="N42" s="9"/>
      <c r="O42" s="9"/>
      <c r="P42" s="9"/>
    </row>
    <row r="43" spans="1:16" ht="14.25" hidden="1">
      <c r="A43" s="52"/>
      <c r="B43" s="9"/>
      <c r="C43" s="164" t="s">
        <v>51</v>
      </c>
      <c r="D43" s="166"/>
      <c r="E43" s="166"/>
      <c r="F43" s="166"/>
      <c r="G43" s="83" t="s">
        <v>37</v>
      </c>
      <c r="H43" s="58"/>
      <c r="I43" s="58" t="s">
        <v>52</v>
      </c>
      <c r="J43" s="58"/>
      <c r="K43" s="58"/>
      <c r="L43" s="50"/>
      <c r="M43" s="9"/>
      <c r="N43" s="9"/>
      <c r="O43" s="9"/>
      <c r="P43" s="9"/>
    </row>
    <row r="44" ht="49.5" customHeight="1">
      <c r="C44"/>
    </row>
    <row r="45" ht="12.75">
      <c r="C45"/>
    </row>
    <row r="46" ht="12.75">
      <c r="C46"/>
    </row>
    <row r="47" spans="2:15" ht="18">
      <c r="B47" s="198" t="s">
        <v>97</v>
      </c>
      <c r="C47"/>
      <c r="O47" s="198" t="s">
        <v>98</v>
      </c>
    </row>
    <row r="48" ht="12.75">
      <c r="C48"/>
    </row>
    <row r="49" ht="12.75" hidden="1">
      <c r="C49"/>
    </row>
    <row r="50" ht="12.75" hidden="1">
      <c r="C50"/>
    </row>
    <row r="60" ht="15" customHeight="1"/>
    <row r="61" ht="15.75" customHeight="1" hidden="1"/>
    <row r="65" ht="12.75">
      <c r="V65" s="101"/>
    </row>
    <row r="66" ht="12.75">
      <c r="V66" s="101"/>
    </row>
    <row r="67" ht="12.75">
      <c r="V67" s="101"/>
    </row>
    <row r="74" ht="12.75" hidden="1"/>
    <row r="98" ht="15.75" customHeight="1" hidden="1"/>
    <row r="109" ht="15" customHeight="1"/>
    <row r="110" ht="12.75" hidden="1"/>
    <row r="111" ht="12.75" hidden="1"/>
    <row r="134" ht="14.25" customHeight="1"/>
    <row r="135" ht="12.75" hidden="1"/>
    <row r="136" ht="12.75" hidden="1"/>
    <row r="137" ht="12.75" hidden="1"/>
    <row r="159" ht="15.75" customHeight="1"/>
    <row r="172" ht="15" customHeight="1"/>
    <row r="173" ht="12.75" hidden="1"/>
    <row r="174" ht="12.75" hidden="1"/>
    <row r="211" ht="15" customHeight="1"/>
    <row r="212" ht="12.75" hidden="1"/>
    <row r="213" ht="12.75" hidden="1"/>
    <row r="214" ht="12.75" hidden="1"/>
    <row r="226" ht="12.75" hidden="1"/>
  </sheetData>
  <sheetProtection/>
  <mergeCells count="17">
    <mergeCell ref="M9:N9"/>
    <mergeCell ref="E1:G1"/>
    <mergeCell ref="M4:P4"/>
    <mergeCell ref="M5:P5"/>
    <mergeCell ref="M6:P6"/>
    <mergeCell ref="M7:P7"/>
    <mergeCell ref="M8:P8"/>
    <mergeCell ref="L15:M15"/>
    <mergeCell ref="C41:F41"/>
    <mergeCell ref="C43:F43"/>
    <mergeCell ref="A11:D11"/>
    <mergeCell ref="D12:J12"/>
    <mergeCell ref="A10:C10"/>
    <mergeCell ref="D10:E10"/>
    <mergeCell ref="F10:G10"/>
    <mergeCell ref="G15:K15"/>
    <mergeCell ref="L10:O10"/>
  </mergeCells>
  <printOptions/>
  <pageMargins left="0.3937007874015748" right="0.3937007874015748" top="0.51" bottom="0.3937007874015748" header="0.31" footer="0.5118110236220472"/>
  <pageSetup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="75" zoomScaleNormal="75" zoomScalePageLayoutView="0" workbookViewId="0" topLeftCell="A1">
      <selection activeCell="N31" sqref="N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189" t="s">
        <v>78</v>
      </c>
      <c r="B5" s="169"/>
      <c r="C5" s="169"/>
      <c r="D5" s="170"/>
      <c r="E5" s="170"/>
      <c r="F5" s="171" t="s">
        <v>77</v>
      </c>
      <c r="G5" s="180"/>
      <c r="H5" s="40"/>
      <c r="I5" s="35"/>
      <c r="J5" s="35" t="s">
        <v>32</v>
      </c>
      <c r="K5" s="28"/>
      <c r="L5" s="190" t="s">
        <v>54</v>
      </c>
      <c r="M5" s="190"/>
      <c r="N5" s="190"/>
      <c r="O5" s="190"/>
      <c r="P5" s="122">
        <f>D33</f>
        <v>19.05</v>
      </c>
    </row>
    <row r="6" spans="1:16" ht="15.75">
      <c r="A6" s="34" t="s">
        <v>79</v>
      </c>
      <c r="B6" s="35"/>
      <c r="C6" s="72"/>
      <c r="D6" s="35"/>
      <c r="E6" s="35"/>
      <c r="F6" s="35"/>
      <c r="G6" s="40"/>
      <c r="H6" s="39"/>
      <c r="I6" s="39"/>
      <c r="J6" s="182" t="s">
        <v>53</v>
      </c>
      <c r="K6" s="182"/>
      <c r="L6" s="182"/>
      <c r="M6" s="182"/>
      <c r="N6" s="182"/>
      <c r="O6" s="191">
        <f>O33</f>
        <v>48675.328</v>
      </c>
      <c r="P6" s="192"/>
    </row>
    <row r="7" spans="1:16" ht="23.25">
      <c r="A7" s="34" t="s">
        <v>80</v>
      </c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123"/>
      <c r="C8" s="124" t="s">
        <v>81</v>
      </c>
      <c r="D8" s="123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134" t="s">
        <v>82</v>
      </c>
      <c r="B9" s="125"/>
      <c r="C9" s="124" t="s">
        <v>83</v>
      </c>
      <c r="D9" s="35"/>
      <c r="E9" s="35"/>
      <c r="F9" s="35"/>
      <c r="G9" s="35"/>
      <c r="H9" s="35"/>
      <c r="I9" s="35"/>
      <c r="J9" s="35"/>
      <c r="K9" s="35"/>
      <c r="L9" s="125" t="s">
        <v>82</v>
      </c>
      <c r="M9" s="125"/>
      <c r="N9" s="125"/>
      <c r="O9" s="126"/>
      <c r="P9" s="127" t="s">
        <v>83</v>
      </c>
    </row>
    <row r="10" spans="1:16" ht="14.25">
      <c r="A10" s="3" t="s">
        <v>3</v>
      </c>
      <c r="B10" s="29"/>
      <c r="C10" s="128"/>
      <c r="D10" s="19" t="s">
        <v>6</v>
      </c>
      <c r="E10" s="29" t="s">
        <v>20</v>
      </c>
      <c r="F10" s="29" t="s">
        <v>10</v>
      </c>
      <c r="G10" s="183" t="s">
        <v>9</v>
      </c>
      <c r="H10" s="184"/>
      <c r="I10" s="184"/>
      <c r="J10" s="184"/>
      <c r="K10" s="184"/>
      <c r="L10" s="185" t="s">
        <v>17</v>
      </c>
      <c r="M10" s="186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29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130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85</v>
      </c>
      <c r="P12" s="43" t="s">
        <v>84</v>
      </c>
    </row>
    <row r="13" spans="1:16" ht="15" customHeight="1" hidden="1">
      <c r="A13" s="4"/>
      <c r="B13" s="5"/>
      <c r="C13" s="130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131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32" t="s">
        <v>35</v>
      </c>
      <c r="D15" s="107">
        <v>1</v>
      </c>
      <c r="E15" s="59">
        <v>2690</v>
      </c>
      <c r="F15" s="12">
        <f>D15*E15</f>
        <v>2690</v>
      </c>
      <c r="G15" s="12">
        <f>F15*0.3</f>
        <v>807</v>
      </c>
      <c r="H15" s="12">
        <f>F15*0.1</f>
        <v>269</v>
      </c>
      <c r="I15" s="12"/>
      <c r="J15" s="12"/>
      <c r="K15" s="12"/>
      <c r="L15" s="12"/>
      <c r="M15" s="12"/>
      <c r="N15" s="117"/>
      <c r="O15" s="97">
        <f>F15+G15+H15+L15+M15+N15</f>
        <v>3766</v>
      </c>
      <c r="P15" s="87">
        <f>(O15*8)+('01,01,16'!O15*4)</f>
        <v>44279.2</v>
      </c>
    </row>
    <row r="16" spans="1:16" ht="16.5" thickBot="1">
      <c r="A16" s="44">
        <v>2</v>
      </c>
      <c r="B16" s="91" t="s">
        <v>44</v>
      </c>
      <c r="C16" s="133"/>
      <c r="D16" s="109">
        <v>1</v>
      </c>
      <c r="E16" s="21">
        <f>E15*0.95</f>
        <v>2555.5</v>
      </c>
      <c r="F16" s="11">
        <f>D16*E16</f>
        <v>2555.5</v>
      </c>
      <c r="G16" s="11">
        <f>F16*0.2</f>
        <v>511.1</v>
      </c>
      <c r="H16" s="11">
        <f>F16*0.1</f>
        <v>255.55</v>
      </c>
      <c r="I16" s="11"/>
      <c r="J16" s="11"/>
      <c r="K16" s="11"/>
      <c r="L16" s="11"/>
      <c r="M16" s="11"/>
      <c r="N16" s="117"/>
      <c r="O16" s="97">
        <f>F16+G16+H16+L16+M16+N16</f>
        <v>3322.15</v>
      </c>
      <c r="P16" s="87">
        <f>(O16*8)+('01,01,16'!O16*4)</f>
        <v>39060.58</v>
      </c>
    </row>
    <row r="17" spans="1:16" ht="16.5" thickBot="1">
      <c r="A17" s="44"/>
      <c r="B17" s="91" t="s">
        <v>43</v>
      </c>
      <c r="C17" s="133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>(O17*8)+('01,01,16'!O17*4)</f>
        <v>0</v>
      </c>
    </row>
    <row r="18" spans="1:16" ht="16.5" thickBot="1">
      <c r="A18" s="44">
        <v>3</v>
      </c>
      <c r="B18" s="91" t="s">
        <v>26</v>
      </c>
      <c r="C18" s="133" t="s">
        <v>0</v>
      </c>
      <c r="D18" s="109">
        <v>1</v>
      </c>
      <c r="E18" s="21">
        <v>2157</v>
      </c>
      <c r="F18" s="11">
        <f aca="true" t="shared" si="0" ref="F18:F31">D18*E18</f>
        <v>2157</v>
      </c>
      <c r="G18" s="11">
        <f>F18*0.1</f>
        <v>215.70000000000002</v>
      </c>
      <c r="H18" s="11">
        <f aca="true" t="shared" si="1" ref="H18:H26">F18*0.1</f>
        <v>215.70000000000002</v>
      </c>
      <c r="I18" s="11"/>
      <c r="J18" s="11"/>
      <c r="K18" s="11"/>
      <c r="L18" s="11"/>
      <c r="M18" s="11"/>
      <c r="N18" s="117"/>
      <c r="O18" s="97">
        <f aca="true" t="shared" si="2" ref="O18:O32">F18+G18+H18+L18+M18+N18</f>
        <v>2588.3999999999996</v>
      </c>
      <c r="P18" s="87">
        <f>(O18*8)+('01,01,16'!O18*4)</f>
        <v>30431.999999999996</v>
      </c>
    </row>
    <row r="19" spans="1:16" ht="16.5" thickBot="1">
      <c r="A19" s="44">
        <v>4</v>
      </c>
      <c r="B19" s="91" t="s">
        <v>60</v>
      </c>
      <c r="C19" s="133" t="s">
        <v>62</v>
      </c>
      <c r="D19" s="109">
        <v>0.5</v>
      </c>
      <c r="E19" s="21">
        <v>2334</v>
      </c>
      <c r="F19" s="11">
        <f t="shared" si="0"/>
        <v>1167</v>
      </c>
      <c r="G19" s="11">
        <f>F19*30%</f>
        <v>350.09999999999997</v>
      </c>
      <c r="H19" s="11">
        <f t="shared" si="1"/>
        <v>116.7</v>
      </c>
      <c r="I19" s="11"/>
      <c r="J19" s="11"/>
      <c r="K19" s="11"/>
      <c r="L19" s="11"/>
      <c r="M19" s="11"/>
      <c r="N19" s="117"/>
      <c r="O19" s="97">
        <f t="shared" si="2"/>
        <v>1633.8</v>
      </c>
      <c r="P19" s="87">
        <f>(O19*8)+('01,01,16'!O19*4)</f>
        <v>19210.8</v>
      </c>
    </row>
    <row r="20" spans="1:16" ht="16.5" thickBot="1">
      <c r="A20" s="44">
        <v>5</v>
      </c>
      <c r="B20" s="91" t="s">
        <v>61</v>
      </c>
      <c r="C20" s="133" t="s">
        <v>0</v>
      </c>
      <c r="D20" s="109">
        <v>1.56</v>
      </c>
      <c r="E20" s="21">
        <v>2157</v>
      </c>
      <c r="F20" s="11">
        <f t="shared" si="0"/>
        <v>3364.92</v>
      </c>
      <c r="G20" s="11">
        <f>(F20+L20)*30%</f>
        <v>1074.186</v>
      </c>
      <c r="H20" s="11">
        <f t="shared" si="1"/>
        <v>336.492</v>
      </c>
      <c r="I20" s="11"/>
      <c r="J20" s="11"/>
      <c r="K20" s="11"/>
      <c r="L20" s="11">
        <v>215.7</v>
      </c>
      <c r="M20" s="11"/>
      <c r="N20" s="117"/>
      <c r="O20" s="97">
        <f t="shared" si="2"/>
        <v>4991.298</v>
      </c>
      <c r="P20" s="87">
        <f>(O20*8)+('01,01,16'!O21*4)</f>
        <v>53817.398400000005</v>
      </c>
    </row>
    <row r="21" spans="1:16" ht="16.5" thickBot="1">
      <c r="A21" s="44">
        <v>6</v>
      </c>
      <c r="B21" s="91" t="s">
        <v>61</v>
      </c>
      <c r="C21" s="133" t="s">
        <v>0</v>
      </c>
      <c r="D21" s="109">
        <v>3.5</v>
      </c>
      <c r="E21" s="21">
        <v>2157</v>
      </c>
      <c r="F21" s="11">
        <f t="shared" si="0"/>
        <v>7549.5</v>
      </c>
      <c r="G21" s="11">
        <f>F21*20%</f>
        <v>1509.9</v>
      </c>
      <c r="H21" s="11">
        <f t="shared" si="1"/>
        <v>754.95</v>
      </c>
      <c r="I21" s="11"/>
      <c r="J21" s="11"/>
      <c r="K21" s="11"/>
      <c r="L21" s="11"/>
      <c r="M21" s="11"/>
      <c r="N21" s="117"/>
      <c r="O21" s="97">
        <f t="shared" si="2"/>
        <v>9814.35</v>
      </c>
      <c r="P21" s="87">
        <f>(O21*8)+('01,01,16'!O22*4)</f>
        <v>115388</v>
      </c>
    </row>
    <row r="22" spans="1:16" ht="16.5" thickBot="1">
      <c r="A22" s="44">
        <v>7</v>
      </c>
      <c r="B22" s="91" t="s">
        <v>61</v>
      </c>
      <c r="C22" s="133" t="s">
        <v>0</v>
      </c>
      <c r="D22" s="109">
        <v>1.05</v>
      </c>
      <c r="E22" s="21">
        <v>2157</v>
      </c>
      <c r="F22" s="11">
        <f t="shared" si="0"/>
        <v>2264.85</v>
      </c>
      <c r="G22" s="11">
        <f>F22*10%</f>
        <v>226.485</v>
      </c>
      <c r="H22" s="11">
        <f t="shared" si="1"/>
        <v>226.485</v>
      </c>
      <c r="I22" s="11"/>
      <c r="J22" s="11"/>
      <c r="K22" s="11"/>
      <c r="L22" s="11"/>
      <c r="M22" s="11"/>
      <c r="N22" s="117"/>
      <c r="O22" s="97">
        <f t="shared" si="2"/>
        <v>2717.82</v>
      </c>
      <c r="P22" s="87">
        <f>(O22*8)+('01,01,16'!O23*4)</f>
        <v>26021.472</v>
      </c>
    </row>
    <row r="23" spans="1:16" ht="16.5" thickBot="1">
      <c r="A23" s="44">
        <v>8</v>
      </c>
      <c r="B23" s="91" t="s">
        <v>61</v>
      </c>
      <c r="C23" s="133" t="s">
        <v>63</v>
      </c>
      <c r="D23" s="109">
        <v>1.11</v>
      </c>
      <c r="E23" s="21">
        <v>2050</v>
      </c>
      <c r="F23" s="11">
        <f t="shared" si="0"/>
        <v>2275.5</v>
      </c>
      <c r="G23" s="11">
        <f>F23*20%</f>
        <v>455.1</v>
      </c>
      <c r="H23" s="11">
        <f t="shared" si="1"/>
        <v>227.55</v>
      </c>
      <c r="I23" s="11"/>
      <c r="J23" s="11"/>
      <c r="K23" s="11"/>
      <c r="L23" s="11"/>
      <c r="M23" s="11"/>
      <c r="N23" s="117"/>
      <c r="O23" s="97">
        <f t="shared" si="2"/>
        <v>2958.15</v>
      </c>
      <c r="P23" s="87">
        <f>(O23*8)+('01,01,16'!O24*4)</f>
        <v>35877.4</v>
      </c>
    </row>
    <row r="24" spans="1:16" ht="16.5" thickBot="1">
      <c r="A24" s="44">
        <v>9</v>
      </c>
      <c r="B24" s="91" t="s">
        <v>61</v>
      </c>
      <c r="C24" s="133" t="s">
        <v>63</v>
      </c>
      <c r="D24" s="109">
        <v>1.22</v>
      </c>
      <c r="E24" s="21">
        <v>2050</v>
      </c>
      <c r="F24" s="11">
        <f t="shared" si="0"/>
        <v>2501</v>
      </c>
      <c r="G24" s="11">
        <f>F24*20%</f>
        <v>500.20000000000005</v>
      </c>
      <c r="H24" s="11">
        <f t="shared" si="1"/>
        <v>250.10000000000002</v>
      </c>
      <c r="I24" s="11"/>
      <c r="J24" s="11"/>
      <c r="K24" s="11"/>
      <c r="L24" s="11"/>
      <c r="M24" s="11"/>
      <c r="N24" s="117"/>
      <c r="O24" s="97">
        <f t="shared" si="2"/>
        <v>3251.2999999999997</v>
      </c>
      <c r="P24" s="87">
        <f>(O24*8)+('01,01,16'!O25*4)</f>
        <v>43227.6</v>
      </c>
    </row>
    <row r="25" spans="1:16" ht="16.5" thickBot="1">
      <c r="A25" s="44">
        <v>10</v>
      </c>
      <c r="B25" s="91" t="s">
        <v>61</v>
      </c>
      <c r="C25" s="133" t="s">
        <v>64</v>
      </c>
      <c r="D25" s="109">
        <v>0.44</v>
      </c>
      <c r="E25" s="21">
        <v>1943</v>
      </c>
      <c r="F25" s="11">
        <f t="shared" si="0"/>
        <v>854.92</v>
      </c>
      <c r="G25" s="11">
        <f>F25*30%</f>
        <v>256.476</v>
      </c>
      <c r="H25" s="11">
        <f t="shared" si="1"/>
        <v>85.492</v>
      </c>
      <c r="I25" s="11"/>
      <c r="J25" s="11"/>
      <c r="K25" s="11"/>
      <c r="L25" s="11"/>
      <c r="M25" s="11"/>
      <c r="N25" s="117"/>
      <c r="O25" s="97">
        <f t="shared" si="2"/>
        <v>1196.888</v>
      </c>
      <c r="P25" s="87">
        <f>(O25*8)+('01,01,16'!O26*4)</f>
        <v>14071.903999999999</v>
      </c>
    </row>
    <row r="26" spans="1:16" ht="16.5" thickBot="1">
      <c r="A26" s="44">
        <v>11</v>
      </c>
      <c r="B26" s="91" t="s">
        <v>61</v>
      </c>
      <c r="C26" s="133" t="s">
        <v>64</v>
      </c>
      <c r="D26" s="109">
        <v>0.67</v>
      </c>
      <c r="E26" s="21">
        <v>1943</v>
      </c>
      <c r="F26" s="11">
        <f t="shared" si="0"/>
        <v>1301.8100000000002</v>
      </c>
      <c r="G26" s="11">
        <f>F26*10%</f>
        <v>130.181</v>
      </c>
      <c r="H26" s="11">
        <f t="shared" si="1"/>
        <v>130.181</v>
      </c>
      <c r="I26" s="11"/>
      <c r="J26" s="11"/>
      <c r="K26" s="11"/>
      <c r="L26" s="11"/>
      <c r="M26" s="11"/>
      <c r="N26" s="117"/>
      <c r="O26" s="97">
        <f t="shared" si="2"/>
        <v>1562.1720000000003</v>
      </c>
      <c r="P26" s="87">
        <f>(O26*8)+('01,01,16'!O27*4)</f>
        <v>18366.576</v>
      </c>
    </row>
    <row r="27" spans="1:16" ht="16.5" thickBot="1">
      <c r="A27" s="44">
        <v>12</v>
      </c>
      <c r="B27" s="91" t="s">
        <v>22</v>
      </c>
      <c r="C27" s="133">
        <v>2</v>
      </c>
      <c r="D27" s="109">
        <v>1</v>
      </c>
      <c r="E27" s="21">
        <v>1521</v>
      </c>
      <c r="F27" s="11">
        <f t="shared" si="0"/>
        <v>1521</v>
      </c>
      <c r="G27" s="11"/>
      <c r="H27" s="11"/>
      <c r="I27" s="11"/>
      <c r="J27" s="11"/>
      <c r="K27" s="11"/>
      <c r="L27" s="11"/>
      <c r="M27" s="11"/>
      <c r="N27" s="117">
        <v>608.4</v>
      </c>
      <c r="O27" s="97">
        <f t="shared" si="2"/>
        <v>2129.4</v>
      </c>
      <c r="P27" s="87">
        <f>(O27*8)+('01,01,16'!O28*4)</f>
        <v>22567.2</v>
      </c>
    </row>
    <row r="28" spans="1:16" ht="16.5" thickBot="1">
      <c r="A28" s="44">
        <v>13</v>
      </c>
      <c r="B28" s="91" t="s">
        <v>28</v>
      </c>
      <c r="C28" s="133">
        <v>7</v>
      </c>
      <c r="D28" s="111">
        <v>0.5</v>
      </c>
      <c r="E28" s="22">
        <v>1825</v>
      </c>
      <c r="F28" s="11">
        <f t="shared" si="0"/>
        <v>912.5</v>
      </c>
      <c r="G28" s="11"/>
      <c r="H28" s="11"/>
      <c r="I28" s="11"/>
      <c r="J28" s="11"/>
      <c r="K28" s="11"/>
      <c r="L28" s="11"/>
      <c r="M28" s="11"/>
      <c r="N28" s="117"/>
      <c r="O28" s="97">
        <f t="shared" si="2"/>
        <v>912.5</v>
      </c>
      <c r="P28" s="87">
        <f>(O28*8)+('01,01,16'!O29*4)</f>
        <v>10728</v>
      </c>
    </row>
    <row r="29" spans="1:16" ht="21.75" customHeight="1" thickBot="1">
      <c r="A29" s="46">
        <v>14</v>
      </c>
      <c r="B29" s="92" t="s">
        <v>14</v>
      </c>
      <c r="C29" s="132">
        <v>1</v>
      </c>
      <c r="D29" s="109">
        <v>1</v>
      </c>
      <c r="E29" s="21">
        <v>1516</v>
      </c>
      <c r="F29" s="11">
        <f t="shared" si="0"/>
        <v>1516</v>
      </c>
      <c r="G29" s="11"/>
      <c r="H29" s="11"/>
      <c r="I29" s="11"/>
      <c r="J29" s="11"/>
      <c r="K29" s="11"/>
      <c r="L29" s="11"/>
      <c r="M29" s="11">
        <f>E29*0.1</f>
        <v>151.6</v>
      </c>
      <c r="N29" s="117"/>
      <c r="O29" s="97">
        <f t="shared" si="2"/>
        <v>1667.6</v>
      </c>
      <c r="P29" s="87">
        <f>(O29*8)+('01,01,16'!O30*4)</f>
        <v>19404</v>
      </c>
    </row>
    <row r="30" spans="1:16" ht="22.5" customHeight="1" thickBot="1">
      <c r="A30" s="46">
        <v>15</v>
      </c>
      <c r="B30" s="95" t="s">
        <v>71</v>
      </c>
      <c r="C30" s="133">
        <v>2</v>
      </c>
      <c r="D30" s="109">
        <v>2.5</v>
      </c>
      <c r="E30" s="21">
        <v>1521</v>
      </c>
      <c r="F30" s="11">
        <f t="shared" si="0"/>
        <v>3802.5</v>
      </c>
      <c r="G30" s="11"/>
      <c r="H30" s="11"/>
      <c r="I30" s="11"/>
      <c r="J30" s="11"/>
      <c r="K30" s="11"/>
      <c r="L30" s="11"/>
      <c r="M30" s="11"/>
      <c r="N30" s="117">
        <v>829</v>
      </c>
      <c r="O30" s="97">
        <f t="shared" si="2"/>
        <v>4631.5</v>
      </c>
      <c r="P30" s="87">
        <f>(O30*2)+('01,01,16'!O31*4)</f>
        <v>24809</v>
      </c>
    </row>
    <row r="31" spans="1:16" ht="16.5" thickBot="1">
      <c r="A31" s="44">
        <v>16</v>
      </c>
      <c r="B31" s="91" t="s">
        <v>69</v>
      </c>
      <c r="C31" s="133" t="s">
        <v>70</v>
      </c>
      <c r="D31" s="109">
        <v>1</v>
      </c>
      <c r="E31" s="21">
        <v>1532</v>
      </c>
      <c r="F31" s="11">
        <f t="shared" si="0"/>
        <v>1532</v>
      </c>
      <c r="G31" s="11"/>
      <c r="H31" s="11"/>
      <c r="I31" s="11"/>
      <c r="J31" s="11"/>
      <c r="K31" s="11"/>
      <c r="L31" s="11"/>
      <c r="M31" s="11"/>
      <c r="N31" s="117"/>
      <c r="O31" s="97">
        <f t="shared" si="2"/>
        <v>1532</v>
      </c>
      <c r="P31" s="87">
        <f>(O31*8)+('01,01,16'!O32*4)</f>
        <v>17828</v>
      </c>
    </row>
    <row r="32" spans="1:16" ht="15.75">
      <c r="A32" s="47"/>
      <c r="B32" s="23"/>
      <c r="C32" s="67"/>
      <c r="D32" s="20"/>
      <c r="E32" s="21"/>
      <c r="F32" s="11"/>
      <c r="G32" s="11"/>
      <c r="H32" s="11"/>
      <c r="I32" s="11"/>
      <c r="J32" s="11"/>
      <c r="K32" s="11"/>
      <c r="L32" s="11"/>
      <c r="M32" s="11"/>
      <c r="N32" s="117"/>
      <c r="O32" s="97">
        <f t="shared" si="2"/>
        <v>0</v>
      </c>
      <c r="P32" s="87">
        <f>O32*12</f>
        <v>0</v>
      </c>
    </row>
    <row r="33" spans="1:16" ht="15">
      <c r="A33" s="48"/>
      <c r="B33" s="54" t="s">
        <v>1</v>
      </c>
      <c r="C33" s="68"/>
      <c r="D33" s="84">
        <f>SUM(D15:D32)</f>
        <v>19.05</v>
      </c>
      <c r="E33" s="84"/>
      <c r="F33" s="119">
        <f aca="true" t="shared" si="3" ref="F33:P33">SUM(F15:F32)</f>
        <v>37966</v>
      </c>
      <c r="G33" s="119">
        <f t="shared" si="3"/>
        <v>6036.427999999999</v>
      </c>
      <c r="H33" s="119">
        <f t="shared" si="3"/>
        <v>2868.2000000000003</v>
      </c>
      <c r="I33" s="119">
        <f t="shared" si="3"/>
        <v>0</v>
      </c>
      <c r="J33" s="119">
        <f t="shared" si="3"/>
        <v>0</v>
      </c>
      <c r="K33" s="119">
        <f t="shared" si="3"/>
        <v>0</v>
      </c>
      <c r="L33" s="119">
        <f t="shared" si="3"/>
        <v>215.7</v>
      </c>
      <c r="M33" s="119">
        <f t="shared" si="3"/>
        <v>151.6</v>
      </c>
      <c r="N33" s="119">
        <f t="shared" si="3"/>
        <v>1437.4</v>
      </c>
      <c r="O33" s="119">
        <f t="shared" si="3"/>
        <v>48675.328</v>
      </c>
      <c r="P33" s="119">
        <f t="shared" si="3"/>
        <v>535089.1304</v>
      </c>
    </row>
    <row r="34" spans="1:16" ht="12.75">
      <c r="A34" s="48"/>
      <c r="B34" s="1"/>
      <c r="C34" s="69"/>
      <c r="D34" s="2"/>
      <c r="E34" s="2"/>
      <c r="F34" s="1"/>
      <c r="G34" s="1"/>
      <c r="H34" s="1"/>
      <c r="I34" s="1"/>
      <c r="J34" s="1"/>
      <c r="K34" s="1"/>
      <c r="L34" s="1"/>
      <c r="M34" s="1"/>
      <c r="N34" s="62"/>
      <c r="O34" s="98"/>
      <c r="P34" s="99"/>
    </row>
    <row r="35" spans="1:16" ht="13.5" thickBot="1">
      <c r="A35" s="48"/>
      <c r="B35" s="103"/>
      <c r="C35" s="89"/>
      <c r="D35" s="104"/>
      <c r="E35" s="104"/>
      <c r="F35" s="105"/>
      <c r="G35" s="105"/>
      <c r="H35" s="105"/>
      <c r="I35" s="105"/>
      <c r="J35" s="105"/>
      <c r="K35" s="1"/>
      <c r="L35" s="1"/>
      <c r="M35" s="1"/>
      <c r="N35" s="62"/>
      <c r="O35" s="62"/>
      <c r="P35" s="49"/>
    </row>
    <row r="36" spans="1:16" ht="0.75" customHeight="1">
      <c r="A36" s="64"/>
      <c r="B36" s="65"/>
      <c r="C36" s="187" t="s">
        <v>50</v>
      </c>
      <c r="D36" s="188"/>
      <c r="E36" s="188"/>
      <c r="F36" s="188"/>
      <c r="G36" s="26" t="s">
        <v>39</v>
      </c>
      <c r="H36" s="93"/>
      <c r="I36" s="93" t="s">
        <v>36</v>
      </c>
      <c r="J36" s="94"/>
      <c r="K36" s="94"/>
      <c r="L36" s="65"/>
      <c r="M36" s="65"/>
      <c r="N36" s="65"/>
      <c r="O36" s="65"/>
      <c r="P36" s="82"/>
    </row>
    <row r="37" spans="1:16" ht="12.75" hidden="1">
      <c r="A37" s="52"/>
      <c r="B37" s="9"/>
      <c r="C37" s="9"/>
      <c r="D37" s="9"/>
      <c r="E37" s="10"/>
      <c r="F37" s="51"/>
      <c r="G37" s="50"/>
      <c r="H37" s="50"/>
      <c r="I37" s="50"/>
      <c r="J37" s="50"/>
      <c r="K37" s="50"/>
      <c r="L37" s="50"/>
      <c r="M37" s="9"/>
      <c r="N37" s="9"/>
      <c r="O37" s="9"/>
      <c r="P37" s="9"/>
    </row>
    <row r="38" spans="1:16" ht="14.25" hidden="1">
      <c r="A38" s="52"/>
      <c r="B38" s="9"/>
      <c r="C38" s="164" t="s">
        <v>51</v>
      </c>
      <c r="D38" s="166"/>
      <c r="E38" s="166"/>
      <c r="F38" s="166"/>
      <c r="G38" s="83" t="s">
        <v>37</v>
      </c>
      <c r="H38" s="58"/>
      <c r="I38" s="58" t="s">
        <v>52</v>
      </c>
      <c r="J38" s="58"/>
      <c r="K38" s="58"/>
      <c r="L38" s="50"/>
      <c r="M38" s="9"/>
      <c r="N38" s="9"/>
      <c r="O38" s="9"/>
      <c r="P38" s="9"/>
    </row>
    <row r="39" ht="49.5" customHeight="1">
      <c r="C39"/>
    </row>
    <row r="40" spans="3:10" ht="12.75">
      <c r="C40"/>
      <c r="D40" t="s">
        <v>21</v>
      </c>
      <c r="J40" t="s">
        <v>66</v>
      </c>
    </row>
    <row r="41" ht="12.75">
      <c r="C41"/>
    </row>
    <row r="42" spans="3:10" ht="12.75">
      <c r="C42"/>
      <c r="D42" t="s">
        <v>65</v>
      </c>
      <c r="J42" t="s">
        <v>52</v>
      </c>
    </row>
    <row r="43" ht="12.75">
      <c r="C43"/>
    </row>
    <row r="44" ht="12.75" hidden="1">
      <c r="C44"/>
    </row>
    <row r="45" ht="12.75" hidden="1">
      <c r="C45"/>
    </row>
    <row r="55" ht="15" customHeight="1"/>
    <row r="56" ht="15.75" customHeight="1" hidden="1"/>
    <row r="60" ht="12.75">
      <c r="V60" s="101"/>
    </row>
    <row r="61" ht="12.75">
      <c r="V61" s="101"/>
    </row>
    <row r="62" ht="12.75">
      <c r="V62" s="101"/>
    </row>
    <row r="69" ht="12.75" hidden="1"/>
    <row r="93" ht="15.75" customHeight="1" hidden="1"/>
    <row r="104" ht="15" customHeight="1"/>
    <row r="105" ht="12.75" hidden="1"/>
    <row r="106" ht="12.75" hidden="1"/>
    <row r="129" ht="14.25" customHeight="1"/>
    <row r="130" ht="12.75" hidden="1"/>
    <row r="131" ht="12.75" hidden="1"/>
    <row r="132" ht="12.75" hidden="1"/>
    <row r="154" ht="15.75" customHeight="1"/>
    <row r="167" ht="15" customHeight="1"/>
    <row r="168" ht="12.75" hidden="1"/>
    <row r="169" ht="12.75" hidden="1"/>
    <row r="206" ht="15" customHeight="1"/>
    <row r="207" ht="12.75" hidden="1"/>
    <row r="208" ht="12.75" hidden="1"/>
    <row r="209" ht="12.75" hidden="1"/>
    <row r="221" ht="12.75" hidden="1"/>
  </sheetData>
  <sheetProtection/>
  <mergeCells count="12">
    <mergeCell ref="L5:O5"/>
    <mergeCell ref="O6:P6"/>
    <mergeCell ref="J6:N6"/>
    <mergeCell ref="D7:J7"/>
    <mergeCell ref="C38:F38"/>
    <mergeCell ref="E1:G1"/>
    <mergeCell ref="D5:E5"/>
    <mergeCell ref="F5:G5"/>
    <mergeCell ref="G10:K10"/>
    <mergeCell ref="L10:M10"/>
    <mergeCell ref="C36:F36"/>
    <mergeCell ref="A5:C5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P34" sqref="P3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9.37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74</v>
      </c>
      <c r="G5" s="180"/>
      <c r="H5" s="40"/>
      <c r="I5" s="35"/>
      <c r="J5" s="35" t="s">
        <v>32</v>
      </c>
      <c r="K5" s="28"/>
      <c r="L5" s="194" t="s">
        <v>54</v>
      </c>
      <c r="M5" s="194"/>
      <c r="N5" s="194"/>
      <c r="O5" s="194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82" t="s">
        <v>53</v>
      </c>
      <c r="K6" s="182"/>
      <c r="L6" s="182"/>
      <c r="M6" s="182"/>
      <c r="N6" s="57"/>
      <c r="O6" s="195">
        <f>O34</f>
        <v>44719.77</v>
      </c>
      <c r="P6" s="196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83" t="s">
        <v>9</v>
      </c>
      <c r="H10" s="193"/>
      <c r="I10" s="121"/>
      <c r="J10" s="121"/>
      <c r="K10" s="120"/>
      <c r="L10" s="185" t="s">
        <v>17</v>
      </c>
      <c r="M10" s="186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 t="s">
        <v>75</v>
      </c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 t="s">
        <v>76</v>
      </c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>
        <v>210.15</v>
      </c>
      <c r="K15" s="12"/>
      <c r="L15" s="12"/>
      <c r="M15" s="12"/>
      <c r="N15" s="117"/>
      <c r="O15" s="97">
        <f>F15+G15+H15+L15+M15+N15</f>
        <v>3537.7999999999997</v>
      </c>
      <c r="P15" s="87">
        <f aca="true" t="shared" si="0" ref="P15:P30">O15*12</f>
        <v>42453.6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v>37450.2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 t="shared" si="0"/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1" ref="F18:F30">D18*E18</f>
        <v>2026</v>
      </c>
      <c r="G18" s="11">
        <f>F18*0.1</f>
        <v>202.60000000000002</v>
      </c>
      <c r="H18" s="11">
        <f aca="true" t="shared" si="2" ref="H18:H27">F18*0.1</f>
        <v>202.60000000000002</v>
      </c>
      <c r="I18" s="11"/>
      <c r="J18" s="11">
        <v>584.03</v>
      </c>
      <c r="K18" s="11"/>
      <c r="L18" s="11"/>
      <c r="M18" s="11"/>
      <c r="N18" s="117"/>
      <c r="O18" s="97">
        <f aca="true" t="shared" si="3" ref="O18:O33">F18+G18+H18+L18+M18+N18</f>
        <v>2431.2</v>
      </c>
      <c r="P18" s="87">
        <f t="shared" si="0"/>
        <v>29174.399999999998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1"/>
        <v>1096.5</v>
      </c>
      <c r="G19" s="11">
        <f>F19*30%</f>
        <v>328.95</v>
      </c>
      <c r="H19" s="11">
        <f t="shared" si="2"/>
        <v>109.65</v>
      </c>
      <c r="I19" s="11"/>
      <c r="J19" s="11"/>
      <c r="K19" s="11"/>
      <c r="L19" s="11"/>
      <c r="M19" s="11"/>
      <c r="N19" s="117"/>
      <c r="O19" s="97">
        <f t="shared" si="3"/>
        <v>1535.1000000000001</v>
      </c>
      <c r="P19" s="87">
        <f t="shared" si="0"/>
        <v>18421.2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1"/>
        <v>964.92</v>
      </c>
      <c r="G20" s="11">
        <f>F20*30%</f>
        <v>289.476</v>
      </c>
      <c r="H20" s="11">
        <f t="shared" si="2"/>
        <v>96.492</v>
      </c>
      <c r="I20" s="11"/>
      <c r="J20" s="11"/>
      <c r="K20" s="11"/>
      <c r="L20" s="11"/>
      <c r="M20" s="11"/>
      <c r="N20" s="117"/>
      <c r="O20" s="97">
        <f t="shared" si="3"/>
        <v>1350.888</v>
      </c>
      <c r="P20" s="87">
        <v>16210.68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1"/>
        <v>2269.1200000000003</v>
      </c>
      <c r="G21" s="11">
        <f>(F21+L21)*30%</f>
        <v>748.8096</v>
      </c>
      <c r="H21" s="11">
        <f t="shared" si="2"/>
        <v>226.91200000000003</v>
      </c>
      <c r="I21" s="11"/>
      <c r="J21" s="11">
        <v>780.82</v>
      </c>
      <c r="K21" s="11"/>
      <c r="L21" s="11">
        <f>F21*10%</f>
        <v>226.91200000000003</v>
      </c>
      <c r="M21" s="11"/>
      <c r="N21" s="117"/>
      <c r="O21" s="97">
        <f t="shared" si="3"/>
        <v>3471.753600000001</v>
      </c>
      <c r="P21" s="87">
        <v>41661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1"/>
        <v>7091</v>
      </c>
      <c r="G22" s="11">
        <f>F22*20%</f>
        <v>1418.2</v>
      </c>
      <c r="H22" s="11">
        <f t="shared" si="2"/>
        <v>709.1</v>
      </c>
      <c r="I22" s="11"/>
      <c r="J22" s="11">
        <v>1809.02</v>
      </c>
      <c r="K22" s="11"/>
      <c r="L22" s="11"/>
      <c r="M22" s="11"/>
      <c r="N22" s="117"/>
      <c r="O22" s="97">
        <f t="shared" si="3"/>
        <v>9218.300000000001</v>
      </c>
      <c r="P22" s="87">
        <f t="shared" si="0"/>
        <v>110619.6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1"/>
        <v>891.44</v>
      </c>
      <c r="G23" s="11">
        <f>F23*10%</f>
        <v>89.144</v>
      </c>
      <c r="H23" s="11">
        <f t="shared" si="2"/>
        <v>89.144</v>
      </c>
      <c r="I23" s="11"/>
      <c r="J23" s="11"/>
      <c r="K23" s="11"/>
      <c r="L23" s="11"/>
      <c r="M23" s="11"/>
      <c r="N23" s="117"/>
      <c r="O23" s="97">
        <f t="shared" si="3"/>
        <v>1069.728</v>
      </c>
      <c r="P23" s="87">
        <v>12836.76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1"/>
        <v>2348.5</v>
      </c>
      <c r="G24" s="11">
        <f>F24*20%</f>
        <v>469.70000000000005</v>
      </c>
      <c r="H24" s="11">
        <f t="shared" si="2"/>
        <v>234.85000000000002</v>
      </c>
      <c r="I24" s="11"/>
      <c r="J24" s="11"/>
      <c r="K24" s="11"/>
      <c r="L24" s="11"/>
      <c r="M24" s="11"/>
      <c r="N24" s="117"/>
      <c r="O24" s="97">
        <f t="shared" si="3"/>
        <v>3053.0499999999997</v>
      </c>
      <c r="P24" s="87">
        <f t="shared" si="0"/>
        <v>36636.6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1"/>
        <v>3311</v>
      </c>
      <c r="G25" s="11">
        <f>F25*20%</f>
        <v>662.2</v>
      </c>
      <c r="H25" s="11">
        <f t="shared" si="2"/>
        <v>331.1</v>
      </c>
      <c r="I25" s="11"/>
      <c r="J25" s="11">
        <v>323.8</v>
      </c>
      <c r="K25" s="11"/>
      <c r="L25" s="11"/>
      <c r="M25" s="11"/>
      <c r="N25" s="117"/>
      <c r="O25" s="97">
        <f t="shared" si="3"/>
        <v>4304.3</v>
      </c>
      <c r="P25" s="87">
        <f t="shared" si="0"/>
        <v>51651.600000000006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1"/>
        <v>803</v>
      </c>
      <c r="G26" s="11">
        <f>F26*30%</f>
        <v>240.89999999999998</v>
      </c>
      <c r="H26" s="11">
        <f t="shared" si="2"/>
        <v>80.30000000000001</v>
      </c>
      <c r="I26" s="11"/>
      <c r="J26" s="11"/>
      <c r="K26" s="11"/>
      <c r="L26" s="11"/>
      <c r="M26" s="11"/>
      <c r="N26" s="117"/>
      <c r="O26" s="97">
        <f t="shared" si="3"/>
        <v>1124.2</v>
      </c>
      <c r="P26" s="87">
        <f t="shared" si="0"/>
        <v>13490.400000000001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1"/>
        <v>1222.75</v>
      </c>
      <c r="G27" s="11">
        <f>F27*10%</f>
        <v>122.275</v>
      </c>
      <c r="H27" s="11">
        <f t="shared" si="2"/>
        <v>122.275</v>
      </c>
      <c r="I27" s="11"/>
      <c r="J27" s="11"/>
      <c r="K27" s="11"/>
      <c r="L27" s="11"/>
      <c r="M27" s="11"/>
      <c r="N27" s="117"/>
      <c r="O27" s="97">
        <f t="shared" si="3"/>
        <v>1467.3000000000002</v>
      </c>
      <c r="P27" s="87">
        <f t="shared" si="0"/>
        <v>17607.600000000002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1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3"/>
        <v>1383</v>
      </c>
      <c r="P28" s="87">
        <f t="shared" si="0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1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3"/>
        <v>857</v>
      </c>
      <c r="P29" s="87">
        <f t="shared" si="0"/>
        <v>10284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1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3"/>
        <v>1515.8</v>
      </c>
      <c r="P30" s="87">
        <f t="shared" si="0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3"/>
        <v>3886.5</v>
      </c>
      <c r="P31" s="87"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3"/>
        <v>1393</v>
      </c>
      <c r="P32" s="87">
        <f>O32*12</f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3"/>
        <v>0</v>
      </c>
      <c r="P33" s="87">
        <f>O33*12</f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35020.380000000005</v>
      </c>
      <c r="G34" s="84">
        <f t="shared" si="4"/>
        <v>5810.484599999999</v>
      </c>
      <c r="H34" s="84">
        <f t="shared" si="4"/>
        <v>2695.188</v>
      </c>
      <c r="I34" s="84">
        <f t="shared" si="4"/>
        <v>0</v>
      </c>
      <c r="J34" s="84">
        <f t="shared" si="4"/>
        <v>3707.82</v>
      </c>
      <c r="K34" s="84">
        <f t="shared" si="4"/>
        <v>0</v>
      </c>
      <c r="L34" s="84">
        <f t="shared" si="4"/>
        <v>226.91200000000003</v>
      </c>
      <c r="M34" s="84">
        <f t="shared" si="4"/>
        <v>137.8</v>
      </c>
      <c r="N34" s="84">
        <f t="shared" si="4"/>
        <v>829</v>
      </c>
      <c r="O34" s="119">
        <v>44719.77</v>
      </c>
      <c r="P34" s="119">
        <f t="shared" si="4"/>
        <v>513318.24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7" t="s">
        <v>50</v>
      </c>
      <c r="D37" s="188"/>
      <c r="E37" s="188"/>
      <c r="F37" s="188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L10:M10"/>
    <mergeCell ref="C37:F37"/>
    <mergeCell ref="L5:O5"/>
    <mergeCell ref="J6:M6"/>
    <mergeCell ref="O6:P6"/>
    <mergeCell ref="D7:J7"/>
    <mergeCell ref="E1:G1"/>
    <mergeCell ref="C39:F39"/>
    <mergeCell ref="D5:E5"/>
    <mergeCell ref="F5:G5"/>
    <mergeCell ref="G10:H10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F31" sqref="F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74</v>
      </c>
      <c r="G5" s="180"/>
      <c r="H5" s="40"/>
      <c r="I5" s="35"/>
      <c r="J5" s="35" t="s">
        <v>32</v>
      </c>
      <c r="K5" s="28"/>
      <c r="L5" s="194" t="s">
        <v>54</v>
      </c>
      <c r="M5" s="194"/>
      <c r="N5" s="194"/>
      <c r="O5" s="194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82" t="s">
        <v>53</v>
      </c>
      <c r="K6" s="182"/>
      <c r="L6" s="182"/>
      <c r="M6" s="182"/>
      <c r="N6" s="57"/>
      <c r="O6" s="195">
        <f>O34</f>
        <v>44719.76460000001</v>
      </c>
      <c r="P6" s="196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83" t="s">
        <v>9</v>
      </c>
      <c r="H10" s="184"/>
      <c r="I10" s="184"/>
      <c r="J10" s="184"/>
      <c r="K10" s="184"/>
      <c r="L10" s="185" t="s">
        <v>17</v>
      </c>
      <c r="M10" s="186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/>
      <c r="K15" s="12"/>
      <c r="L15" s="12"/>
      <c r="M15" s="12"/>
      <c r="N15" s="117"/>
      <c r="O15" s="97">
        <f>F15+G15+H15+L15+M15+N15</f>
        <v>3537.7999999999997</v>
      </c>
      <c r="P15" s="87">
        <f>O15*12</f>
        <v>42453.6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f aca="true" t="shared" si="0" ref="P16:P33">O16*12</f>
        <v>37450.14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 t="shared" si="0"/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1" ref="F18:F30">D18*E18</f>
        <v>2026</v>
      </c>
      <c r="G18" s="11">
        <f>F18*0.1</f>
        <v>202.60000000000002</v>
      </c>
      <c r="H18" s="11">
        <f aca="true" t="shared" si="2" ref="H18:H27">F18*0.1</f>
        <v>202.60000000000002</v>
      </c>
      <c r="I18" s="11"/>
      <c r="J18" s="11"/>
      <c r="K18" s="11"/>
      <c r="L18" s="11"/>
      <c r="M18" s="11"/>
      <c r="N18" s="117"/>
      <c r="O18" s="97">
        <f aca="true" t="shared" si="3" ref="O18:O33">F18+G18+H18+L18+M18+N18</f>
        <v>2431.2</v>
      </c>
      <c r="P18" s="87">
        <f t="shared" si="0"/>
        <v>29174.399999999998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1"/>
        <v>1096.5</v>
      </c>
      <c r="G19" s="11">
        <f>F19*30%</f>
        <v>328.95</v>
      </c>
      <c r="H19" s="11">
        <f t="shared" si="2"/>
        <v>109.65</v>
      </c>
      <c r="I19" s="11"/>
      <c r="J19" s="11"/>
      <c r="K19" s="11"/>
      <c r="L19" s="11"/>
      <c r="M19" s="11"/>
      <c r="N19" s="117"/>
      <c r="O19" s="97">
        <f t="shared" si="3"/>
        <v>1535.1000000000001</v>
      </c>
      <c r="P19" s="87">
        <f t="shared" si="0"/>
        <v>18421.2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1"/>
        <v>964.92</v>
      </c>
      <c r="G20" s="11">
        <f>F20*30%</f>
        <v>289.476</v>
      </c>
      <c r="H20" s="11">
        <f t="shared" si="2"/>
        <v>96.492</v>
      </c>
      <c r="I20" s="11"/>
      <c r="J20" s="11"/>
      <c r="K20" s="11"/>
      <c r="L20" s="11"/>
      <c r="M20" s="11"/>
      <c r="N20" s="117"/>
      <c r="O20" s="97">
        <f t="shared" si="3"/>
        <v>1350.888</v>
      </c>
      <c r="P20" s="87">
        <f t="shared" si="0"/>
        <v>16210.655999999999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1"/>
        <v>2269.1200000000003</v>
      </c>
      <c r="G21" s="11">
        <f>(F21+L21)*30%</f>
        <v>748.8096</v>
      </c>
      <c r="H21" s="11">
        <f t="shared" si="2"/>
        <v>226.91200000000003</v>
      </c>
      <c r="I21" s="11"/>
      <c r="J21" s="11"/>
      <c r="K21" s="11"/>
      <c r="L21" s="11">
        <f>F21*10%</f>
        <v>226.91200000000003</v>
      </c>
      <c r="M21" s="11"/>
      <c r="N21" s="117"/>
      <c r="O21" s="97">
        <f t="shared" si="3"/>
        <v>3471.753600000001</v>
      </c>
      <c r="P21" s="87">
        <f t="shared" si="0"/>
        <v>41661.043200000015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1"/>
        <v>7091</v>
      </c>
      <c r="G22" s="11">
        <f>F22*20%</f>
        <v>1418.2</v>
      </c>
      <c r="H22" s="11">
        <f t="shared" si="2"/>
        <v>709.1</v>
      </c>
      <c r="I22" s="11"/>
      <c r="J22" s="11"/>
      <c r="K22" s="11"/>
      <c r="L22" s="11"/>
      <c r="M22" s="11"/>
      <c r="N22" s="117"/>
      <c r="O22" s="97">
        <f t="shared" si="3"/>
        <v>9218.300000000001</v>
      </c>
      <c r="P22" s="87">
        <f t="shared" si="0"/>
        <v>110619.6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1"/>
        <v>891.44</v>
      </c>
      <c r="G23" s="11">
        <f>F23*10%</f>
        <v>89.144</v>
      </c>
      <c r="H23" s="11">
        <f t="shared" si="2"/>
        <v>89.144</v>
      </c>
      <c r="I23" s="11"/>
      <c r="J23" s="11"/>
      <c r="K23" s="11"/>
      <c r="L23" s="11"/>
      <c r="M23" s="11"/>
      <c r="N23" s="117"/>
      <c r="O23" s="97">
        <f t="shared" si="3"/>
        <v>1069.728</v>
      </c>
      <c r="P23" s="87">
        <f t="shared" si="0"/>
        <v>12836.736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1"/>
        <v>2348.5</v>
      </c>
      <c r="G24" s="11">
        <f>F24*20%</f>
        <v>469.70000000000005</v>
      </c>
      <c r="H24" s="11">
        <f t="shared" si="2"/>
        <v>234.85000000000002</v>
      </c>
      <c r="I24" s="11"/>
      <c r="J24" s="11"/>
      <c r="K24" s="11"/>
      <c r="L24" s="11"/>
      <c r="M24" s="11"/>
      <c r="N24" s="117"/>
      <c r="O24" s="97">
        <f t="shared" si="3"/>
        <v>3053.0499999999997</v>
      </c>
      <c r="P24" s="87">
        <f t="shared" si="0"/>
        <v>36636.6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1"/>
        <v>3311</v>
      </c>
      <c r="G25" s="11">
        <f>F25*20%</f>
        <v>662.2</v>
      </c>
      <c r="H25" s="11">
        <f t="shared" si="2"/>
        <v>331.1</v>
      </c>
      <c r="I25" s="11"/>
      <c r="J25" s="11"/>
      <c r="K25" s="11"/>
      <c r="L25" s="11"/>
      <c r="M25" s="11"/>
      <c r="N25" s="117"/>
      <c r="O25" s="97">
        <f t="shared" si="3"/>
        <v>4304.3</v>
      </c>
      <c r="P25" s="87">
        <f t="shared" si="0"/>
        <v>51651.600000000006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1"/>
        <v>803</v>
      </c>
      <c r="G26" s="11">
        <f>F26*30%</f>
        <v>240.89999999999998</v>
      </c>
      <c r="H26" s="11">
        <f t="shared" si="2"/>
        <v>80.30000000000001</v>
      </c>
      <c r="I26" s="11"/>
      <c r="J26" s="11"/>
      <c r="K26" s="11"/>
      <c r="L26" s="11"/>
      <c r="M26" s="11"/>
      <c r="N26" s="117"/>
      <c r="O26" s="97">
        <f t="shared" si="3"/>
        <v>1124.2</v>
      </c>
      <c r="P26" s="87">
        <f t="shared" si="0"/>
        <v>13490.400000000001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1"/>
        <v>1222.75</v>
      </c>
      <c r="G27" s="11">
        <f>F27*10%</f>
        <v>122.275</v>
      </c>
      <c r="H27" s="11">
        <f t="shared" si="2"/>
        <v>122.275</v>
      </c>
      <c r="I27" s="11"/>
      <c r="J27" s="11"/>
      <c r="K27" s="11"/>
      <c r="L27" s="11"/>
      <c r="M27" s="11"/>
      <c r="N27" s="117"/>
      <c r="O27" s="97">
        <f t="shared" si="3"/>
        <v>1467.3000000000002</v>
      </c>
      <c r="P27" s="87">
        <f t="shared" si="0"/>
        <v>17607.600000000002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1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3"/>
        <v>1383</v>
      </c>
      <c r="P28" s="87">
        <f t="shared" si="0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1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3"/>
        <v>857</v>
      </c>
      <c r="P29" s="87">
        <f t="shared" si="0"/>
        <v>10284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1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3"/>
        <v>1515.8</v>
      </c>
      <c r="P30" s="87">
        <f t="shared" si="0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3"/>
        <v>3886.5</v>
      </c>
      <c r="P31" s="87"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3"/>
        <v>1393</v>
      </c>
      <c r="P32" s="87">
        <f t="shared" si="0"/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3"/>
        <v>0</v>
      </c>
      <c r="P33" s="87">
        <f t="shared" si="0"/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35020.380000000005</v>
      </c>
      <c r="G34" s="84">
        <f t="shared" si="4"/>
        <v>5810.484599999999</v>
      </c>
      <c r="H34" s="84">
        <f t="shared" si="4"/>
        <v>2695.188</v>
      </c>
      <c r="I34" s="84">
        <f t="shared" si="4"/>
        <v>0</v>
      </c>
      <c r="J34" s="84">
        <f t="shared" si="4"/>
        <v>0</v>
      </c>
      <c r="K34" s="84">
        <f t="shared" si="4"/>
        <v>0</v>
      </c>
      <c r="L34" s="84">
        <f t="shared" si="4"/>
        <v>226.91200000000003</v>
      </c>
      <c r="M34" s="84">
        <f t="shared" si="4"/>
        <v>137.8</v>
      </c>
      <c r="N34" s="84">
        <f t="shared" si="4"/>
        <v>829</v>
      </c>
      <c r="O34" s="119">
        <f t="shared" si="4"/>
        <v>44719.76460000001</v>
      </c>
      <c r="P34" s="119">
        <f t="shared" si="4"/>
        <v>513318.17519999994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7" t="s">
        <v>50</v>
      </c>
      <c r="D37" s="188"/>
      <c r="E37" s="188"/>
      <c r="F37" s="188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E1:G1"/>
    <mergeCell ref="C39:F39"/>
    <mergeCell ref="D5:E5"/>
    <mergeCell ref="F5:G5"/>
    <mergeCell ref="G10:K10"/>
    <mergeCell ref="L10:M10"/>
    <mergeCell ref="C37:F37"/>
    <mergeCell ref="L5:O5"/>
    <mergeCell ref="J6:M6"/>
    <mergeCell ref="O6:P6"/>
    <mergeCell ref="D7:J7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3"/>
  <sheetViews>
    <sheetView zoomScale="75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72</v>
      </c>
      <c r="G5" s="180"/>
      <c r="H5" s="40"/>
      <c r="I5" s="35"/>
      <c r="J5" s="35" t="s">
        <v>32</v>
      </c>
      <c r="K5" s="28"/>
      <c r="L5" s="194" t="s">
        <v>54</v>
      </c>
      <c r="M5" s="194"/>
      <c r="N5" s="194"/>
      <c r="O5" s="194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82" t="s">
        <v>53</v>
      </c>
      <c r="K6" s="182"/>
      <c r="L6" s="182"/>
      <c r="M6" s="182"/>
      <c r="N6" s="57"/>
      <c r="O6" s="195">
        <f>O34</f>
        <v>44719.76460000001</v>
      </c>
      <c r="P6" s="196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83" t="s">
        <v>9</v>
      </c>
      <c r="H10" s="184"/>
      <c r="I10" s="184"/>
      <c r="J10" s="184"/>
      <c r="K10" s="184"/>
      <c r="L10" s="185" t="s">
        <v>17</v>
      </c>
      <c r="M10" s="186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>
        <v>0.4</v>
      </c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 t="s">
        <v>73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2527</v>
      </c>
      <c r="F15" s="12">
        <f>D15*E15</f>
        <v>2527</v>
      </c>
      <c r="G15" s="12">
        <f>F15*0.3</f>
        <v>758.1</v>
      </c>
      <c r="H15" s="12">
        <f>F15*0.1</f>
        <v>252.70000000000002</v>
      </c>
      <c r="I15" s="12"/>
      <c r="J15" s="12"/>
      <c r="K15" s="12"/>
      <c r="L15" s="12"/>
      <c r="M15" s="12"/>
      <c r="N15" s="117"/>
      <c r="O15" s="97">
        <f>F15+G15+H15+L15+M15+N15</f>
        <v>3537.7999999999997</v>
      </c>
      <c r="P15" s="87">
        <f>('01,09,15'!O15*11)+'01,12,15'!O15</f>
        <v>38911.6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2400.65</v>
      </c>
      <c r="F16" s="11">
        <f>D16*E16</f>
        <v>2400.65</v>
      </c>
      <c r="G16" s="11">
        <f>F16*0.2</f>
        <v>480.13000000000005</v>
      </c>
      <c r="H16" s="11">
        <f>F16*0.1</f>
        <v>240.06500000000003</v>
      </c>
      <c r="I16" s="11"/>
      <c r="J16" s="11"/>
      <c r="K16" s="11"/>
      <c r="L16" s="11"/>
      <c r="M16" s="11"/>
      <c r="N16" s="117"/>
      <c r="O16" s="97">
        <f>F16+G16+H16+L16+M16+N16</f>
        <v>3120.8450000000003</v>
      </c>
      <c r="P16" s="87">
        <f>('01,09,15'!O16*11)+'01,12,15'!O16</f>
        <v>34325.590000000004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>
        <f>('01,09,15'!O17*11)+'01,12,15'!O17</f>
        <v>0</v>
      </c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2026</v>
      </c>
      <c r="F18" s="11">
        <f aca="true" t="shared" si="0" ref="F18:F30">D18*E18</f>
        <v>2026</v>
      </c>
      <c r="G18" s="11">
        <f>F18*0.1</f>
        <v>202.60000000000002</v>
      </c>
      <c r="H18" s="11">
        <f aca="true" t="shared" si="1" ref="H18:H27">F18*0.1</f>
        <v>202.60000000000002</v>
      </c>
      <c r="I18" s="11"/>
      <c r="J18" s="11"/>
      <c r="K18" s="11"/>
      <c r="L18" s="11"/>
      <c r="M18" s="11"/>
      <c r="N18" s="117"/>
      <c r="O18" s="97">
        <f aca="true" t="shared" si="2" ref="O18:O33">F18+G18+H18+L18+M18+N18</f>
        <v>2431.2</v>
      </c>
      <c r="P18" s="87">
        <f>('01,09,15'!O18*11)+'01,12,15'!O18</f>
        <v>26745.600000000002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2193</v>
      </c>
      <c r="F19" s="11">
        <f t="shared" si="0"/>
        <v>1096.5</v>
      </c>
      <c r="G19" s="11">
        <f>F19*30%</f>
        <v>328.95</v>
      </c>
      <c r="H19" s="11">
        <f t="shared" si="1"/>
        <v>109.65</v>
      </c>
      <c r="I19" s="11"/>
      <c r="J19" s="11"/>
      <c r="K19" s="11"/>
      <c r="L19" s="11"/>
      <c r="M19" s="11"/>
      <c r="N19" s="117"/>
      <c r="O19" s="97">
        <f t="shared" si="2"/>
        <v>1535.1000000000001</v>
      </c>
      <c r="P19" s="87">
        <f>('01,09,15'!O19*11)+'01,12,15'!O19</f>
        <v>16888.899999999998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2193</v>
      </c>
      <c r="F20" s="11">
        <f t="shared" si="0"/>
        <v>964.92</v>
      </c>
      <c r="G20" s="11">
        <f>F20*30%</f>
        <v>289.476</v>
      </c>
      <c r="H20" s="11">
        <f t="shared" si="1"/>
        <v>96.492</v>
      </c>
      <c r="I20" s="11"/>
      <c r="J20" s="11"/>
      <c r="K20" s="11"/>
      <c r="L20" s="11"/>
      <c r="M20" s="11"/>
      <c r="N20" s="117"/>
      <c r="O20" s="97">
        <f t="shared" si="2"/>
        <v>1350.888</v>
      </c>
      <c r="P20" s="87">
        <f>('01,09,15'!O20*11)+'01,12,15'!O20</f>
        <v>14862.232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2026</v>
      </c>
      <c r="F21" s="11">
        <f t="shared" si="0"/>
        <v>2269.1200000000003</v>
      </c>
      <c r="G21" s="11">
        <f>(F21+L21)*30%</f>
        <v>748.8096</v>
      </c>
      <c r="H21" s="11">
        <f t="shared" si="1"/>
        <v>226.91200000000003</v>
      </c>
      <c r="I21" s="11"/>
      <c r="J21" s="11"/>
      <c r="K21" s="11"/>
      <c r="L21" s="11">
        <f>F21*10%</f>
        <v>226.91200000000003</v>
      </c>
      <c r="M21" s="11"/>
      <c r="N21" s="117"/>
      <c r="O21" s="97">
        <f t="shared" si="2"/>
        <v>3471.753600000001</v>
      </c>
      <c r="P21" s="87">
        <f>('01,09,15'!O21*11)+'01,12,15'!O21</f>
        <v>38192.71680000002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2026</v>
      </c>
      <c r="F22" s="11">
        <f t="shared" si="0"/>
        <v>7091</v>
      </c>
      <c r="G22" s="11">
        <f>F22*20%</f>
        <v>1418.2</v>
      </c>
      <c r="H22" s="11">
        <f t="shared" si="1"/>
        <v>709.1</v>
      </c>
      <c r="I22" s="11"/>
      <c r="J22" s="11"/>
      <c r="K22" s="11"/>
      <c r="L22" s="11"/>
      <c r="M22" s="11"/>
      <c r="N22" s="117"/>
      <c r="O22" s="97">
        <f t="shared" si="2"/>
        <v>9218.300000000001</v>
      </c>
      <c r="P22" s="87">
        <f>('01,09,15'!O22*11)+'01,12,15'!O22</f>
        <v>101410.40000000001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2026</v>
      </c>
      <c r="F23" s="11">
        <f t="shared" si="0"/>
        <v>891.44</v>
      </c>
      <c r="G23" s="11">
        <f>F23*10%</f>
        <v>89.144</v>
      </c>
      <c r="H23" s="11">
        <f t="shared" si="1"/>
        <v>89.144</v>
      </c>
      <c r="I23" s="11"/>
      <c r="J23" s="11"/>
      <c r="K23" s="11"/>
      <c r="L23" s="11"/>
      <c r="M23" s="11"/>
      <c r="N23" s="117"/>
      <c r="O23" s="97">
        <f t="shared" si="2"/>
        <v>1069.728</v>
      </c>
      <c r="P23" s="87">
        <f>('01,09,15'!O23*11)+'01,12,15'!O23</f>
        <v>11768.063999999998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1925</v>
      </c>
      <c r="F24" s="11">
        <f t="shared" si="0"/>
        <v>2348.5</v>
      </c>
      <c r="G24" s="11">
        <f>F24*20%</f>
        <v>469.70000000000005</v>
      </c>
      <c r="H24" s="11">
        <f t="shared" si="1"/>
        <v>234.85000000000002</v>
      </c>
      <c r="I24" s="11"/>
      <c r="J24" s="11"/>
      <c r="K24" s="11"/>
      <c r="L24" s="11"/>
      <c r="M24" s="11"/>
      <c r="N24" s="117"/>
      <c r="O24" s="97">
        <f t="shared" si="2"/>
        <v>3053.0499999999997</v>
      </c>
      <c r="P24" s="87">
        <f>('01,09,15'!O24*11)+'01,12,15'!O24</f>
        <v>33600.996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1925</v>
      </c>
      <c r="F25" s="11">
        <f t="shared" si="0"/>
        <v>3311</v>
      </c>
      <c r="G25" s="11">
        <f>F25*20%</f>
        <v>662.2</v>
      </c>
      <c r="H25" s="11">
        <f t="shared" si="1"/>
        <v>331.1</v>
      </c>
      <c r="I25" s="11"/>
      <c r="J25" s="11"/>
      <c r="K25" s="11"/>
      <c r="L25" s="11"/>
      <c r="M25" s="11"/>
      <c r="N25" s="117"/>
      <c r="O25" s="97">
        <f t="shared" si="2"/>
        <v>4304.3</v>
      </c>
      <c r="P25" s="87">
        <f>('01,09,15'!O25*11)+'01,12,15'!O25</f>
        <v>47371.896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1825</v>
      </c>
      <c r="F26" s="11">
        <f t="shared" si="0"/>
        <v>803</v>
      </c>
      <c r="G26" s="11">
        <f>F26*30%</f>
        <v>240.89999999999998</v>
      </c>
      <c r="H26" s="11">
        <f t="shared" si="1"/>
        <v>80.30000000000001</v>
      </c>
      <c r="I26" s="11"/>
      <c r="J26" s="11"/>
      <c r="K26" s="11"/>
      <c r="L26" s="11"/>
      <c r="M26" s="11"/>
      <c r="N26" s="117"/>
      <c r="O26" s="97">
        <f t="shared" si="2"/>
        <v>1124.2</v>
      </c>
      <c r="P26" s="87">
        <f>('01,09,15'!O26*11)+'01,12,15'!O26</f>
        <v>12372.36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1825</v>
      </c>
      <c r="F27" s="11">
        <f t="shared" si="0"/>
        <v>1222.75</v>
      </c>
      <c r="G27" s="11">
        <f>F27*10%</f>
        <v>122.275</v>
      </c>
      <c r="H27" s="11">
        <f t="shared" si="1"/>
        <v>122.275</v>
      </c>
      <c r="I27" s="11"/>
      <c r="J27" s="11"/>
      <c r="K27" s="11"/>
      <c r="L27" s="11"/>
      <c r="M27" s="11"/>
      <c r="N27" s="117"/>
      <c r="O27" s="97">
        <f t="shared" si="2"/>
        <v>1467.3000000000002</v>
      </c>
      <c r="P27" s="87">
        <f>('01,09,15'!O27*11)+'01,12,15'!O27</f>
        <v>16148.34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0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2"/>
        <v>1383</v>
      </c>
      <c r="P28" s="87">
        <f>('01,09,15'!O28*11)+'01,12,15'!O28</f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1714</v>
      </c>
      <c r="F29" s="11">
        <f t="shared" si="0"/>
        <v>857</v>
      </c>
      <c r="G29" s="11"/>
      <c r="H29" s="11"/>
      <c r="I29" s="11"/>
      <c r="J29" s="11"/>
      <c r="K29" s="11"/>
      <c r="L29" s="11"/>
      <c r="M29" s="11"/>
      <c r="N29" s="117"/>
      <c r="O29" s="97">
        <f t="shared" si="2"/>
        <v>857</v>
      </c>
      <c r="P29" s="87">
        <f>('01,09,15'!O29*11)+'01,12,15'!O29</f>
        <v>9426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0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2"/>
        <v>1515.8</v>
      </c>
      <c r="P30" s="87">
        <f>('01,09,15'!O30*11)+'01,12,15'!O30</f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2"/>
        <v>3886.5</v>
      </c>
      <c r="P31" s="87">
        <f>O31+('01,09,15'!O31*5)</f>
        <v>23319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2"/>
        <v>1393</v>
      </c>
      <c r="P32" s="87">
        <f>('01,09,15'!O32*11)+'01,12,15'!O32</f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2"/>
        <v>0</v>
      </c>
      <c r="P33" s="87">
        <f>('01,09,15'!O33*11)+'01,12,15'!O33</f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3" ref="F34:P34">SUM(F15:F33)</f>
        <v>35020.380000000005</v>
      </c>
      <c r="G34" s="84">
        <f t="shared" si="3"/>
        <v>5810.484599999999</v>
      </c>
      <c r="H34" s="84">
        <f t="shared" si="3"/>
        <v>2695.188</v>
      </c>
      <c r="I34" s="84">
        <f t="shared" si="3"/>
        <v>0</v>
      </c>
      <c r="J34" s="84">
        <f t="shared" si="3"/>
        <v>0</v>
      </c>
      <c r="K34" s="84">
        <f t="shared" si="3"/>
        <v>0</v>
      </c>
      <c r="L34" s="84">
        <f t="shared" si="3"/>
        <v>226.91200000000003</v>
      </c>
      <c r="M34" s="84">
        <f t="shared" si="3"/>
        <v>137.8</v>
      </c>
      <c r="N34" s="84">
        <f t="shared" si="3"/>
        <v>829</v>
      </c>
      <c r="O34" s="119">
        <f t="shared" si="3"/>
        <v>44719.76460000001</v>
      </c>
      <c r="P34" s="119">
        <f t="shared" si="3"/>
        <v>476845.29480000003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7" t="s">
        <v>50</v>
      </c>
      <c r="D37" s="188"/>
      <c r="E37" s="188"/>
      <c r="F37" s="188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L10:M10"/>
    <mergeCell ref="C37:F37"/>
    <mergeCell ref="L5:O5"/>
    <mergeCell ref="J6:M6"/>
    <mergeCell ref="O6:P6"/>
    <mergeCell ref="D7:J7"/>
    <mergeCell ref="E1:G1"/>
    <mergeCell ref="C39:F39"/>
    <mergeCell ref="D5:E5"/>
    <mergeCell ref="F5:G5"/>
    <mergeCell ref="G10:K10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view="pageBreakPreview" zoomScale="60" zoomScaleNormal="75" zoomScalePageLayoutView="0" workbookViewId="0" topLeftCell="A1">
      <selection activeCell="P31" sqref="P31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9.375" style="0" customWidth="1"/>
    <col min="15" max="15" width="12.75390625" style="0" customWidth="1"/>
    <col min="16" max="16" width="16.875" style="0" customWidth="1"/>
    <col min="17" max="17" width="8.625" style="0" customWidth="1"/>
    <col min="18" max="18" width="0.12890625" style="0" hidden="1" customWidth="1"/>
    <col min="19" max="19" width="9.125" style="0" hidden="1" customWidth="1"/>
    <col min="20" max="20" width="0.12890625" style="0" hidden="1" customWidth="1"/>
    <col min="21" max="21" width="9.125" style="0" hidden="1" customWidth="1"/>
    <col min="22" max="22" width="9.875" style="0" bestFit="1" customWidth="1"/>
  </cols>
  <sheetData>
    <row r="1" spans="1:16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  <c r="P1" s="112"/>
    </row>
    <row r="2" ht="13.5" thickBot="1">
      <c r="C2"/>
    </row>
    <row r="3" spans="1:16" ht="12.75">
      <c r="A3" s="31"/>
      <c r="B3" s="32"/>
      <c r="C3" s="7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0.25">
      <c r="A4" s="34"/>
      <c r="B4" s="35" t="s">
        <v>49</v>
      </c>
      <c r="C4" s="72"/>
      <c r="D4" s="35"/>
      <c r="E4" s="35"/>
      <c r="F4" s="53" t="s">
        <v>29</v>
      </c>
      <c r="G4" s="53"/>
      <c r="H4" s="36"/>
      <c r="I4" s="36"/>
      <c r="J4" s="36"/>
      <c r="K4" s="37"/>
      <c r="L4" s="7"/>
      <c r="M4" s="25" t="s">
        <v>2</v>
      </c>
      <c r="N4" s="25"/>
      <c r="O4" s="56"/>
      <c r="P4" s="38"/>
    </row>
    <row r="5" spans="1:16" ht="18.75">
      <c r="A5" s="34"/>
      <c r="B5" s="35" t="s">
        <v>45</v>
      </c>
      <c r="C5" s="72"/>
      <c r="D5" s="170"/>
      <c r="E5" s="170"/>
      <c r="F5" s="171" t="s">
        <v>59</v>
      </c>
      <c r="G5" s="180"/>
      <c r="H5" s="40"/>
      <c r="I5" s="35"/>
      <c r="J5" s="35" t="s">
        <v>32</v>
      </c>
      <c r="K5" s="28"/>
      <c r="L5" s="194" t="s">
        <v>54</v>
      </c>
      <c r="M5" s="194"/>
      <c r="N5" s="194"/>
      <c r="O5" s="194"/>
      <c r="P5" s="55">
        <f>D34</f>
        <v>19.05</v>
      </c>
    </row>
    <row r="6" spans="1:16" ht="15.75">
      <c r="A6" s="34"/>
      <c r="B6" s="35" t="s">
        <v>55</v>
      </c>
      <c r="C6" s="72"/>
      <c r="D6" s="35"/>
      <c r="E6" s="35"/>
      <c r="F6" s="35"/>
      <c r="G6" s="40"/>
      <c r="H6" s="39"/>
      <c r="I6" s="39"/>
      <c r="J6" s="182" t="s">
        <v>53</v>
      </c>
      <c r="K6" s="182"/>
      <c r="L6" s="182"/>
      <c r="M6" s="182"/>
      <c r="N6" s="57"/>
      <c r="O6" s="195">
        <f>O34</f>
        <v>41404.048200000005</v>
      </c>
      <c r="P6" s="196"/>
    </row>
    <row r="7" spans="1:16" ht="23.25">
      <c r="A7" s="34"/>
      <c r="B7" s="35"/>
      <c r="C7" s="72"/>
      <c r="D7" s="168" t="s">
        <v>68</v>
      </c>
      <c r="E7" s="168"/>
      <c r="F7" s="168"/>
      <c r="G7" s="168"/>
      <c r="H7" s="180"/>
      <c r="I7" s="180"/>
      <c r="J7" s="180"/>
      <c r="K7" s="35"/>
      <c r="L7" s="37" t="s">
        <v>67</v>
      </c>
      <c r="M7" s="37"/>
      <c r="N7" s="37"/>
      <c r="O7" s="37"/>
      <c r="P7" s="78"/>
    </row>
    <row r="8" spans="1:16" ht="15">
      <c r="A8" s="34"/>
      <c r="B8" s="35"/>
      <c r="C8" s="72"/>
      <c r="D8" s="35"/>
      <c r="E8" s="35"/>
      <c r="F8" s="35"/>
      <c r="G8" s="35"/>
      <c r="H8" s="35"/>
      <c r="I8" s="35"/>
      <c r="J8" s="35"/>
      <c r="K8" s="35"/>
      <c r="L8" s="41"/>
      <c r="M8" s="41"/>
      <c r="N8" s="41"/>
      <c r="O8" s="118" t="s">
        <v>36</v>
      </c>
      <c r="P8" s="57"/>
    </row>
    <row r="9" spans="1:16" ht="15.75" thickBot="1">
      <c r="A9" s="34"/>
      <c r="B9" s="35"/>
      <c r="C9" s="72"/>
      <c r="D9" s="35"/>
      <c r="E9" s="35"/>
      <c r="F9" s="35"/>
      <c r="G9" s="35"/>
      <c r="H9" s="35"/>
      <c r="I9" s="35"/>
      <c r="J9" s="35"/>
      <c r="K9" s="35"/>
      <c r="L9" s="7"/>
      <c r="M9" s="7"/>
      <c r="N9" s="7"/>
      <c r="O9" s="57"/>
      <c r="P9" s="38"/>
    </row>
    <row r="10" spans="1:16" ht="14.25">
      <c r="A10" s="3" t="s">
        <v>3</v>
      </c>
      <c r="B10" s="29"/>
      <c r="C10" s="29"/>
      <c r="D10" s="19" t="s">
        <v>6</v>
      </c>
      <c r="E10" s="29" t="s">
        <v>20</v>
      </c>
      <c r="F10" s="29" t="s">
        <v>10</v>
      </c>
      <c r="G10" s="183" t="s">
        <v>9</v>
      </c>
      <c r="H10" s="184"/>
      <c r="I10" s="184"/>
      <c r="J10" s="184"/>
      <c r="K10" s="184"/>
      <c r="L10" s="185" t="s">
        <v>17</v>
      </c>
      <c r="M10" s="186"/>
      <c r="N10" s="114"/>
      <c r="O10" s="60" t="s">
        <v>10</v>
      </c>
      <c r="P10" s="63" t="s">
        <v>10</v>
      </c>
    </row>
    <row r="11" spans="1:16" ht="12.75">
      <c r="A11" s="4" t="s">
        <v>4</v>
      </c>
      <c r="B11" s="18" t="s">
        <v>5</v>
      </c>
      <c r="C11" s="18" t="s">
        <v>33</v>
      </c>
      <c r="D11" s="5"/>
      <c r="E11" s="18"/>
      <c r="F11" s="8" t="s">
        <v>23</v>
      </c>
      <c r="G11" s="6"/>
      <c r="H11" s="66" t="s">
        <v>42</v>
      </c>
      <c r="I11" s="13"/>
      <c r="J11" s="81"/>
      <c r="K11" s="15"/>
      <c r="L11" s="81" t="s">
        <v>19</v>
      </c>
      <c r="M11" s="17">
        <v>0.1</v>
      </c>
      <c r="N11" s="115"/>
      <c r="O11" s="61" t="s">
        <v>11</v>
      </c>
      <c r="P11" s="43" t="s">
        <v>11</v>
      </c>
    </row>
    <row r="12" spans="1:16" ht="15" thickBot="1">
      <c r="A12" s="4"/>
      <c r="B12" s="18" t="s">
        <v>15</v>
      </c>
      <c r="C12" s="8" t="s">
        <v>34</v>
      </c>
      <c r="D12" s="16" t="s">
        <v>7</v>
      </c>
      <c r="E12" s="18" t="s">
        <v>8</v>
      </c>
      <c r="F12" s="8" t="s">
        <v>12</v>
      </c>
      <c r="G12" s="30" t="s">
        <v>16</v>
      </c>
      <c r="H12" s="5" t="s">
        <v>38</v>
      </c>
      <c r="I12" s="14"/>
      <c r="J12" s="61"/>
      <c r="K12" s="14"/>
      <c r="L12" s="61" t="s">
        <v>24</v>
      </c>
      <c r="M12" s="18" t="s">
        <v>18</v>
      </c>
      <c r="N12" s="116">
        <v>0.4</v>
      </c>
      <c r="O12" s="61" t="s">
        <v>12</v>
      </c>
      <c r="P12" s="43" t="s">
        <v>12</v>
      </c>
    </row>
    <row r="13" spans="1:16" ht="15" customHeight="1" hidden="1">
      <c r="A13" s="4"/>
      <c r="B13" s="5"/>
      <c r="C13" s="8"/>
      <c r="D13" s="5"/>
      <c r="E13" s="5"/>
      <c r="F13" s="8" t="s">
        <v>13</v>
      </c>
      <c r="G13" s="5"/>
      <c r="H13" s="5"/>
      <c r="I13" s="14"/>
      <c r="J13" s="27"/>
      <c r="K13" s="14"/>
      <c r="L13" s="27"/>
      <c r="M13" s="8"/>
      <c r="N13" s="61"/>
      <c r="O13" s="61" t="s">
        <v>13</v>
      </c>
      <c r="P13" s="43" t="s">
        <v>47</v>
      </c>
    </row>
    <row r="14" spans="1:16" ht="13.5" thickBot="1">
      <c r="A14" s="73">
        <v>1</v>
      </c>
      <c r="B14" s="74">
        <v>2</v>
      </c>
      <c r="C14" s="74">
        <v>3</v>
      </c>
      <c r="D14" s="74">
        <v>4</v>
      </c>
      <c r="E14" s="75">
        <v>5</v>
      </c>
      <c r="F14" s="75">
        <v>6</v>
      </c>
      <c r="G14" s="75">
        <v>7</v>
      </c>
      <c r="H14" s="75">
        <v>8</v>
      </c>
      <c r="I14" s="76"/>
      <c r="J14" s="76">
        <v>9</v>
      </c>
      <c r="K14" s="76"/>
      <c r="L14" s="76">
        <v>10</v>
      </c>
      <c r="M14" s="77">
        <v>11</v>
      </c>
      <c r="N14" s="77"/>
      <c r="O14" s="77">
        <v>12</v>
      </c>
      <c r="P14" s="100">
        <v>13</v>
      </c>
    </row>
    <row r="15" spans="1:16" ht="16.5" thickBot="1">
      <c r="A15" s="46">
        <v>1</v>
      </c>
      <c r="B15" s="92" t="s">
        <v>21</v>
      </c>
      <c r="C15" s="106" t="s">
        <v>35</v>
      </c>
      <c r="D15" s="107">
        <v>1</v>
      </c>
      <c r="E15" s="59">
        <v>2297</v>
      </c>
      <c r="F15" s="12">
        <f>D15*E15</f>
        <v>2297</v>
      </c>
      <c r="G15" s="12">
        <f>F15*0.3</f>
        <v>689.1</v>
      </c>
      <c r="H15" s="12">
        <f>F15*0.1</f>
        <v>229.70000000000002</v>
      </c>
      <c r="I15" s="12"/>
      <c r="J15" s="12"/>
      <c r="K15" s="12"/>
      <c r="L15" s="12"/>
      <c r="M15" s="12"/>
      <c r="N15" s="117"/>
      <c r="O15" s="97">
        <f>F15+G15+H15+L15+M15+N15</f>
        <v>3215.7999999999997</v>
      </c>
      <c r="P15" s="87">
        <f>O15*12</f>
        <v>38589.6</v>
      </c>
    </row>
    <row r="16" spans="1:16" ht="16.5" thickBot="1">
      <c r="A16" s="44">
        <v>2</v>
      </c>
      <c r="B16" s="91" t="s">
        <v>44</v>
      </c>
      <c r="C16" s="108"/>
      <c r="D16" s="109">
        <v>1</v>
      </c>
      <c r="E16" s="21">
        <f>E15*0.95</f>
        <v>2182.15</v>
      </c>
      <c r="F16" s="11">
        <f>D16*E16</f>
        <v>2182.15</v>
      </c>
      <c r="G16" s="11">
        <f>F16*0.2</f>
        <v>436.43000000000006</v>
      </c>
      <c r="H16" s="11">
        <f>F16*0.1</f>
        <v>218.21500000000003</v>
      </c>
      <c r="I16" s="11"/>
      <c r="J16" s="11"/>
      <c r="K16" s="11"/>
      <c r="L16" s="11"/>
      <c r="M16" s="11"/>
      <c r="N16" s="117"/>
      <c r="O16" s="97">
        <f aca="true" t="shared" si="0" ref="O16:O33">F16+G16+H16+L16+M16+N16</f>
        <v>2836.795</v>
      </c>
      <c r="P16" s="87">
        <f aca="true" t="shared" si="1" ref="P16:P33">O16*12</f>
        <v>34041.54</v>
      </c>
    </row>
    <row r="17" spans="1:16" ht="16.5" thickBot="1">
      <c r="A17" s="44"/>
      <c r="B17" s="91" t="s">
        <v>43</v>
      </c>
      <c r="C17" s="108"/>
      <c r="D17" s="109"/>
      <c r="E17" s="21"/>
      <c r="F17" s="11"/>
      <c r="G17" s="11"/>
      <c r="H17" s="11"/>
      <c r="I17" s="11"/>
      <c r="J17" s="11"/>
      <c r="K17" s="11"/>
      <c r="L17" s="11"/>
      <c r="M17" s="11"/>
      <c r="N17" s="117"/>
      <c r="O17" s="97"/>
      <c r="P17" s="87"/>
    </row>
    <row r="18" spans="1:16" ht="16.5" thickBot="1">
      <c r="A18" s="44">
        <v>3</v>
      </c>
      <c r="B18" s="91" t="s">
        <v>26</v>
      </c>
      <c r="C18" s="108" t="s">
        <v>0</v>
      </c>
      <c r="D18" s="109">
        <v>1</v>
      </c>
      <c r="E18" s="21">
        <v>1842</v>
      </c>
      <c r="F18" s="11">
        <f aca="true" t="shared" si="2" ref="F18:F30">D18*E18</f>
        <v>1842</v>
      </c>
      <c r="G18" s="11">
        <f>F18*0.1</f>
        <v>184.20000000000002</v>
      </c>
      <c r="H18" s="11">
        <f aca="true" t="shared" si="3" ref="H18:H27">F18*0.1</f>
        <v>184.20000000000002</v>
      </c>
      <c r="I18" s="11"/>
      <c r="J18" s="11"/>
      <c r="K18" s="11"/>
      <c r="L18" s="11"/>
      <c r="M18" s="11"/>
      <c r="N18" s="117"/>
      <c r="O18" s="97">
        <f t="shared" si="0"/>
        <v>2210.4</v>
      </c>
      <c r="P18" s="87">
        <f t="shared" si="1"/>
        <v>26524.800000000003</v>
      </c>
    </row>
    <row r="19" spans="1:16" ht="16.5" thickBot="1">
      <c r="A19" s="44"/>
      <c r="B19" s="91" t="s">
        <v>60</v>
      </c>
      <c r="C19" s="108" t="s">
        <v>62</v>
      </c>
      <c r="D19" s="109">
        <v>0.5</v>
      </c>
      <c r="E19" s="21">
        <v>1994</v>
      </c>
      <c r="F19" s="11">
        <f t="shared" si="2"/>
        <v>997</v>
      </c>
      <c r="G19" s="11">
        <f>F19*30%</f>
        <v>299.09999999999997</v>
      </c>
      <c r="H19" s="11">
        <f t="shared" si="3"/>
        <v>99.7</v>
      </c>
      <c r="I19" s="11"/>
      <c r="J19" s="11"/>
      <c r="K19" s="11"/>
      <c r="L19" s="11"/>
      <c r="M19" s="11"/>
      <c r="N19" s="117"/>
      <c r="O19" s="97">
        <f t="shared" si="0"/>
        <v>1395.8</v>
      </c>
      <c r="P19" s="87">
        <f t="shared" si="1"/>
        <v>16749.6</v>
      </c>
    </row>
    <row r="20" spans="1:16" ht="16.5" thickBot="1">
      <c r="A20" s="44">
        <v>4</v>
      </c>
      <c r="B20" s="91" t="s">
        <v>61</v>
      </c>
      <c r="C20" s="108" t="s">
        <v>62</v>
      </c>
      <c r="D20" s="109">
        <v>0.44</v>
      </c>
      <c r="E20" s="21">
        <v>1994</v>
      </c>
      <c r="F20" s="11">
        <f t="shared" si="2"/>
        <v>877.36</v>
      </c>
      <c r="G20" s="11">
        <f>F20*30%</f>
        <v>263.20799999999997</v>
      </c>
      <c r="H20" s="11">
        <f t="shared" si="3"/>
        <v>87.736</v>
      </c>
      <c r="I20" s="11"/>
      <c r="J20" s="11"/>
      <c r="K20" s="11"/>
      <c r="L20" s="11"/>
      <c r="M20" s="11"/>
      <c r="N20" s="117"/>
      <c r="O20" s="97">
        <f t="shared" si="0"/>
        <v>1228.304</v>
      </c>
      <c r="P20" s="87">
        <f t="shared" si="1"/>
        <v>14739.648000000001</v>
      </c>
    </row>
    <row r="21" spans="1:16" ht="16.5" thickBot="1">
      <c r="A21" s="44">
        <v>5</v>
      </c>
      <c r="B21" s="91" t="s">
        <v>61</v>
      </c>
      <c r="C21" s="108" t="s">
        <v>0</v>
      </c>
      <c r="D21" s="109">
        <v>1.12</v>
      </c>
      <c r="E21" s="21">
        <v>1842</v>
      </c>
      <c r="F21" s="11">
        <f t="shared" si="2"/>
        <v>2063.0400000000004</v>
      </c>
      <c r="G21" s="11">
        <f>(F21+L21)*30%</f>
        <v>680.8032000000002</v>
      </c>
      <c r="H21" s="11">
        <f t="shared" si="3"/>
        <v>206.30400000000006</v>
      </c>
      <c r="I21" s="11"/>
      <c r="J21" s="11"/>
      <c r="K21" s="11"/>
      <c r="L21" s="11">
        <f>F21*10%</f>
        <v>206.30400000000006</v>
      </c>
      <c r="M21" s="11"/>
      <c r="N21" s="117"/>
      <c r="O21" s="97">
        <f t="shared" si="0"/>
        <v>3156.451200000001</v>
      </c>
      <c r="P21" s="87">
        <f t="shared" si="1"/>
        <v>37877.41440000001</v>
      </c>
    </row>
    <row r="22" spans="1:16" ht="16.5" thickBot="1">
      <c r="A22" s="44">
        <v>6</v>
      </c>
      <c r="B22" s="91" t="s">
        <v>61</v>
      </c>
      <c r="C22" s="108" t="s">
        <v>0</v>
      </c>
      <c r="D22" s="109">
        <v>3.5</v>
      </c>
      <c r="E22" s="21">
        <v>1842</v>
      </c>
      <c r="F22" s="11">
        <f t="shared" si="2"/>
        <v>6447</v>
      </c>
      <c r="G22" s="11">
        <f>F22*20%</f>
        <v>1289.4</v>
      </c>
      <c r="H22" s="11">
        <f t="shared" si="3"/>
        <v>644.7</v>
      </c>
      <c r="I22" s="11"/>
      <c r="J22" s="11"/>
      <c r="K22" s="11"/>
      <c r="L22" s="11"/>
      <c r="M22" s="11"/>
      <c r="N22" s="117"/>
      <c r="O22" s="97">
        <f t="shared" si="0"/>
        <v>8381.1</v>
      </c>
      <c r="P22" s="87">
        <f t="shared" si="1"/>
        <v>100573.20000000001</v>
      </c>
    </row>
    <row r="23" spans="1:16" ht="16.5" thickBot="1">
      <c r="A23" s="44">
        <v>7</v>
      </c>
      <c r="B23" s="91" t="s">
        <v>61</v>
      </c>
      <c r="C23" s="108" t="s">
        <v>0</v>
      </c>
      <c r="D23" s="109">
        <v>0.44</v>
      </c>
      <c r="E23" s="21">
        <v>1842</v>
      </c>
      <c r="F23" s="11">
        <f t="shared" si="2"/>
        <v>810.48</v>
      </c>
      <c r="G23" s="11">
        <f>F23*10%</f>
        <v>81.048</v>
      </c>
      <c r="H23" s="11">
        <f t="shared" si="3"/>
        <v>81.048</v>
      </c>
      <c r="I23" s="11"/>
      <c r="J23" s="11"/>
      <c r="K23" s="11"/>
      <c r="L23" s="11"/>
      <c r="M23" s="11"/>
      <c r="N23" s="117"/>
      <c r="O23" s="97">
        <f t="shared" si="0"/>
        <v>972.576</v>
      </c>
      <c r="P23" s="87">
        <f t="shared" si="1"/>
        <v>11670.912</v>
      </c>
    </row>
    <row r="24" spans="1:16" ht="16.5" thickBot="1">
      <c r="A24" s="44">
        <v>8</v>
      </c>
      <c r="B24" s="91" t="s">
        <v>61</v>
      </c>
      <c r="C24" s="108" t="s">
        <v>63</v>
      </c>
      <c r="D24" s="109">
        <v>1.22</v>
      </c>
      <c r="E24" s="21">
        <v>1751</v>
      </c>
      <c r="F24" s="11">
        <f t="shared" si="2"/>
        <v>2136.22</v>
      </c>
      <c r="G24" s="11">
        <f>F24*20%</f>
        <v>427.24399999999997</v>
      </c>
      <c r="H24" s="11">
        <f t="shared" si="3"/>
        <v>213.62199999999999</v>
      </c>
      <c r="I24" s="11"/>
      <c r="J24" s="11"/>
      <c r="K24" s="11"/>
      <c r="L24" s="11"/>
      <c r="M24" s="11"/>
      <c r="N24" s="117"/>
      <c r="O24" s="97">
        <f t="shared" si="0"/>
        <v>2777.086</v>
      </c>
      <c r="P24" s="87">
        <f t="shared" si="1"/>
        <v>33325.032</v>
      </c>
    </row>
    <row r="25" spans="1:16" ht="16.5" thickBot="1">
      <c r="A25" s="44">
        <v>9</v>
      </c>
      <c r="B25" s="91" t="s">
        <v>61</v>
      </c>
      <c r="C25" s="108" t="s">
        <v>63</v>
      </c>
      <c r="D25" s="109">
        <v>1.72</v>
      </c>
      <c r="E25" s="21">
        <v>1751</v>
      </c>
      <c r="F25" s="11">
        <f t="shared" si="2"/>
        <v>3011.72</v>
      </c>
      <c r="G25" s="11">
        <f>F25*20%</f>
        <v>602.3439999999999</v>
      </c>
      <c r="H25" s="11">
        <f t="shared" si="3"/>
        <v>301.17199999999997</v>
      </c>
      <c r="I25" s="11"/>
      <c r="J25" s="11"/>
      <c r="K25" s="11"/>
      <c r="L25" s="11"/>
      <c r="M25" s="11"/>
      <c r="N25" s="117"/>
      <c r="O25" s="97">
        <f t="shared" si="0"/>
        <v>3915.236</v>
      </c>
      <c r="P25" s="87">
        <f t="shared" si="1"/>
        <v>46982.831999999995</v>
      </c>
    </row>
    <row r="26" spans="1:16" ht="16.5" thickBot="1">
      <c r="A26" s="44">
        <v>10</v>
      </c>
      <c r="B26" s="91" t="s">
        <v>61</v>
      </c>
      <c r="C26" s="108" t="s">
        <v>64</v>
      </c>
      <c r="D26" s="109">
        <v>0.44</v>
      </c>
      <c r="E26" s="21">
        <v>1660</v>
      </c>
      <c r="F26" s="11">
        <f t="shared" si="2"/>
        <v>730.4</v>
      </c>
      <c r="G26" s="11">
        <f>F26*30%</f>
        <v>219.11999999999998</v>
      </c>
      <c r="H26" s="11">
        <f t="shared" si="3"/>
        <v>73.04</v>
      </c>
      <c r="I26" s="11"/>
      <c r="J26" s="11"/>
      <c r="K26" s="11"/>
      <c r="L26" s="11"/>
      <c r="M26" s="11"/>
      <c r="N26" s="117"/>
      <c r="O26" s="97">
        <f t="shared" si="0"/>
        <v>1022.56</v>
      </c>
      <c r="P26" s="87">
        <f t="shared" si="1"/>
        <v>12270.72</v>
      </c>
    </row>
    <row r="27" spans="1:16" ht="16.5" thickBot="1">
      <c r="A27" s="44">
        <v>11</v>
      </c>
      <c r="B27" s="91" t="s">
        <v>61</v>
      </c>
      <c r="C27" s="108" t="s">
        <v>64</v>
      </c>
      <c r="D27" s="109">
        <v>0.67</v>
      </c>
      <c r="E27" s="21">
        <v>1660</v>
      </c>
      <c r="F27" s="11">
        <f t="shared" si="2"/>
        <v>1112.2</v>
      </c>
      <c r="G27" s="11">
        <f>F27*10%</f>
        <v>111.22000000000001</v>
      </c>
      <c r="H27" s="11">
        <f t="shared" si="3"/>
        <v>111.22000000000001</v>
      </c>
      <c r="I27" s="11"/>
      <c r="J27" s="11"/>
      <c r="K27" s="11"/>
      <c r="L27" s="11"/>
      <c r="M27" s="11"/>
      <c r="N27" s="117"/>
      <c r="O27" s="97">
        <f t="shared" si="0"/>
        <v>1334.64</v>
      </c>
      <c r="P27" s="87">
        <f t="shared" si="1"/>
        <v>16015.68</v>
      </c>
    </row>
    <row r="28" spans="1:16" ht="16.5" thickBot="1">
      <c r="A28" s="44">
        <v>12</v>
      </c>
      <c r="B28" s="91" t="s">
        <v>22</v>
      </c>
      <c r="C28" s="108">
        <v>2</v>
      </c>
      <c r="D28" s="109">
        <v>1</v>
      </c>
      <c r="E28" s="21">
        <v>1383</v>
      </c>
      <c r="F28" s="11">
        <f t="shared" si="2"/>
        <v>1383</v>
      </c>
      <c r="G28" s="11"/>
      <c r="H28" s="11"/>
      <c r="I28" s="11"/>
      <c r="J28" s="11"/>
      <c r="K28" s="11"/>
      <c r="L28" s="11"/>
      <c r="M28" s="11"/>
      <c r="N28" s="117"/>
      <c r="O28" s="97">
        <f t="shared" si="0"/>
        <v>1383</v>
      </c>
      <c r="P28" s="87">
        <f t="shared" si="1"/>
        <v>16596</v>
      </c>
    </row>
    <row r="29" spans="1:16" ht="16.5" thickBot="1">
      <c r="A29" s="44">
        <v>13</v>
      </c>
      <c r="B29" s="91" t="s">
        <v>28</v>
      </c>
      <c r="C29" s="108">
        <v>7</v>
      </c>
      <c r="D29" s="111">
        <v>0.5</v>
      </c>
      <c r="E29" s="22">
        <v>1558</v>
      </c>
      <c r="F29" s="11">
        <f t="shared" si="2"/>
        <v>779</v>
      </c>
      <c r="G29" s="11"/>
      <c r="H29" s="11"/>
      <c r="I29" s="11"/>
      <c r="J29" s="11"/>
      <c r="K29" s="11"/>
      <c r="L29" s="11"/>
      <c r="M29" s="11"/>
      <c r="N29" s="117"/>
      <c r="O29" s="97">
        <f t="shared" si="0"/>
        <v>779</v>
      </c>
      <c r="P29" s="87">
        <f t="shared" si="1"/>
        <v>9348</v>
      </c>
    </row>
    <row r="30" spans="1:16" ht="21.75" customHeight="1" thickBot="1">
      <c r="A30" s="46">
        <v>14</v>
      </c>
      <c r="B30" s="92" t="s">
        <v>14</v>
      </c>
      <c r="C30" s="106">
        <v>1</v>
      </c>
      <c r="D30" s="109">
        <v>1</v>
      </c>
      <c r="E30" s="21">
        <v>1378</v>
      </c>
      <c r="F30" s="11">
        <f t="shared" si="2"/>
        <v>1378</v>
      </c>
      <c r="G30" s="11"/>
      <c r="H30" s="11"/>
      <c r="I30" s="11"/>
      <c r="J30" s="11"/>
      <c r="K30" s="11"/>
      <c r="L30" s="11"/>
      <c r="M30" s="11">
        <f>E30*0.1</f>
        <v>137.8</v>
      </c>
      <c r="N30" s="117"/>
      <c r="O30" s="97">
        <f t="shared" si="0"/>
        <v>1515.8</v>
      </c>
      <c r="P30" s="87">
        <f t="shared" si="1"/>
        <v>18189.6</v>
      </c>
    </row>
    <row r="31" spans="1:16" ht="31.5" customHeight="1" thickBot="1">
      <c r="A31" s="46">
        <v>15</v>
      </c>
      <c r="B31" s="95" t="s">
        <v>71</v>
      </c>
      <c r="C31" s="108">
        <v>2</v>
      </c>
      <c r="D31" s="109">
        <v>2.5</v>
      </c>
      <c r="E31" s="21">
        <v>1383</v>
      </c>
      <c r="F31" s="11">
        <v>3057.5</v>
      </c>
      <c r="G31" s="11"/>
      <c r="H31" s="11"/>
      <c r="I31" s="11"/>
      <c r="J31" s="11"/>
      <c r="K31" s="11"/>
      <c r="L31" s="11"/>
      <c r="M31" s="11"/>
      <c r="N31" s="117">
        <v>829</v>
      </c>
      <c r="O31" s="97">
        <f t="shared" si="0"/>
        <v>3886.5</v>
      </c>
      <c r="P31" s="87">
        <f t="shared" si="1"/>
        <v>46638</v>
      </c>
    </row>
    <row r="32" spans="1:16" ht="16.5" thickBot="1">
      <c r="A32" s="44">
        <v>16</v>
      </c>
      <c r="B32" s="91" t="s">
        <v>69</v>
      </c>
      <c r="C32" s="108" t="s">
        <v>70</v>
      </c>
      <c r="D32" s="109">
        <v>1</v>
      </c>
      <c r="E32" s="21">
        <v>1393</v>
      </c>
      <c r="F32" s="11">
        <v>1393</v>
      </c>
      <c r="G32" s="11"/>
      <c r="H32" s="11"/>
      <c r="I32" s="11"/>
      <c r="J32" s="11"/>
      <c r="K32" s="11"/>
      <c r="L32" s="11"/>
      <c r="M32" s="11"/>
      <c r="N32" s="117"/>
      <c r="O32" s="97">
        <f t="shared" si="0"/>
        <v>1393</v>
      </c>
      <c r="P32" s="87">
        <f t="shared" si="1"/>
        <v>16716</v>
      </c>
    </row>
    <row r="33" spans="1:16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117"/>
      <c r="O33" s="97">
        <f t="shared" si="0"/>
        <v>0</v>
      </c>
      <c r="P33" s="87">
        <f t="shared" si="1"/>
        <v>0</v>
      </c>
    </row>
    <row r="34" spans="1:16" ht="15">
      <c r="A34" s="48"/>
      <c r="B34" s="54" t="s">
        <v>1</v>
      </c>
      <c r="C34" s="68"/>
      <c r="D34" s="84">
        <f>SUM(D15:D33)</f>
        <v>19.05</v>
      </c>
      <c r="E34" s="84"/>
      <c r="F34" s="84">
        <f aca="true" t="shared" si="4" ref="F34:P34">SUM(F15:F33)</f>
        <v>32497.070000000007</v>
      </c>
      <c r="G34" s="84">
        <f t="shared" si="4"/>
        <v>5283.2172</v>
      </c>
      <c r="H34" s="84">
        <f t="shared" si="4"/>
        <v>2450.657</v>
      </c>
      <c r="I34" s="84">
        <f t="shared" si="4"/>
        <v>0</v>
      </c>
      <c r="J34" s="84">
        <f t="shared" si="4"/>
        <v>0</v>
      </c>
      <c r="K34" s="84">
        <f t="shared" si="4"/>
        <v>0</v>
      </c>
      <c r="L34" s="84">
        <f t="shared" si="4"/>
        <v>206.30400000000006</v>
      </c>
      <c r="M34" s="84">
        <f t="shared" si="4"/>
        <v>137.8</v>
      </c>
      <c r="N34" s="84">
        <f t="shared" si="4"/>
        <v>829</v>
      </c>
      <c r="O34" s="119">
        <f t="shared" si="4"/>
        <v>41404.048200000005</v>
      </c>
      <c r="P34" s="119">
        <f t="shared" si="4"/>
        <v>496848.5784</v>
      </c>
    </row>
    <row r="35" spans="1:16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62"/>
      <c r="O35" s="98"/>
      <c r="P35" s="99"/>
    </row>
    <row r="36" spans="1:16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62"/>
      <c r="P36" s="49"/>
    </row>
    <row r="37" spans="1:16" ht="0.75" customHeight="1">
      <c r="A37" s="64"/>
      <c r="B37" s="65"/>
      <c r="C37" s="187" t="s">
        <v>50</v>
      </c>
      <c r="D37" s="188"/>
      <c r="E37" s="188"/>
      <c r="F37" s="188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65"/>
      <c r="P37" s="82"/>
    </row>
    <row r="38" spans="1:16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  <c r="P38" s="9"/>
    </row>
    <row r="39" spans="1:16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  <c r="P39" s="9"/>
    </row>
    <row r="40" ht="49.5" customHeight="1">
      <c r="C40"/>
    </row>
    <row r="41" spans="3:10" ht="12.75">
      <c r="C41"/>
      <c r="D41" t="s">
        <v>21</v>
      </c>
      <c r="J41" t="s">
        <v>66</v>
      </c>
    </row>
    <row r="42" ht="12.75">
      <c r="C42"/>
    </row>
    <row r="43" spans="3:10" ht="12.75">
      <c r="C43"/>
      <c r="D43" t="s">
        <v>65</v>
      </c>
      <c r="J43" t="s">
        <v>52</v>
      </c>
    </row>
    <row r="44" ht="12.75">
      <c r="C44"/>
    </row>
    <row r="45" ht="12.75" hidden="1">
      <c r="C45"/>
    </row>
    <row r="46" ht="12.75" hidden="1">
      <c r="C46"/>
    </row>
    <row r="56" ht="15" customHeight="1"/>
    <row r="57" ht="15.75" customHeight="1" hidden="1"/>
    <row r="61" ht="12.75">
      <c r="V61" s="101"/>
    </row>
    <row r="62" ht="12.75">
      <c r="V62" s="101"/>
    </row>
    <row r="63" ht="12.75">
      <c r="V63" s="101"/>
    </row>
    <row r="70" ht="12.75" hidden="1"/>
    <row r="94" ht="15.75" customHeight="1" hidden="1"/>
    <row r="105" ht="15" customHeight="1"/>
    <row r="106" ht="12.75" hidden="1"/>
    <row r="107" ht="12.75" hidden="1"/>
    <row r="130" ht="14.25" customHeight="1"/>
    <row r="131" ht="12.75" hidden="1"/>
    <row r="132" ht="12.75" hidden="1"/>
    <row r="133" ht="12.75" hidden="1"/>
    <row r="155" ht="15.75" customHeight="1"/>
    <row r="168" ht="15" customHeight="1"/>
    <row r="169" ht="12.75" hidden="1"/>
    <row r="170" ht="12.75" hidden="1"/>
    <row r="207" ht="15" customHeight="1"/>
    <row r="208" ht="12.75" hidden="1"/>
    <row r="209" ht="12.75" hidden="1"/>
    <row r="210" ht="12.75" hidden="1"/>
    <row r="222" ht="12.75" hidden="1"/>
  </sheetData>
  <sheetProtection/>
  <mergeCells count="11">
    <mergeCell ref="E1:G1"/>
    <mergeCell ref="C39:F39"/>
    <mergeCell ref="D5:E5"/>
    <mergeCell ref="F5:G5"/>
    <mergeCell ref="G10:K10"/>
    <mergeCell ref="L10:M10"/>
    <mergeCell ref="C37:F37"/>
    <mergeCell ref="L5:O5"/>
    <mergeCell ref="J6:M6"/>
    <mergeCell ref="O6:P6"/>
    <mergeCell ref="D7:J7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63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6.375" style="70" customWidth="1"/>
    <col min="4" max="4" width="8.125" style="0" customWidth="1"/>
    <col min="5" max="5" width="12.875" style="0" customWidth="1"/>
    <col min="6" max="6" width="14.875" style="0" customWidth="1"/>
    <col min="7" max="7" width="12.00390625" style="0" customWidth="1"/>
    <col min="8" max="8" width="11.625" style="0" customWidth="1"/>
    <col min="9" max="9" width="8.125" style="0" hidden="1" customWidth="1"/>
    <col min="10" max="10" width="8.00390625" style="0" customWidth="1"/>
    <col min="11" max="11" width="0.12890625" style="0" hidden="1" customWidth="1"/>
    <col min="12" max="12" width="9.75390625" style="0" customWidth="1"/>
    <col min="13" max="13" width="9.375" style="0" bestFit="1" customWidth="1"/>
    <col min="14" max="14" width="12.75390625" style="0" customWidth="1"/>
    <col min="15" max="15" width="16.875" style="0" customWidth="1"/>
    <col min="16" max="16" width="8.625" style="0" customWidth="1"/>
    <col min="17" max="17" width="0.12890625" style="0" hidden="1" customWidth="1"/>
    <col min="18" max="18" width="9.125" style="0" hidden="1" customWidth="1"/>
    <col min="19" max="19" width="0.12890625" style="0" hidden="1" customWidth="1"/>
    <col min="20" max="20" width="9.125" style="0" hidden="1" customWidth="1"/>
    <col min="21" max="21" width="9.875" style="0" bestFit="1" customWidth="1"/>
  </cols>
  <sheetData>
    <row r="1" spans="1:15" ht="12.75" customHeight="1">
      <c r="A1" s="112"/>
      <c r="B1" s="112"/>
      <c r="C1" s="113"/>
      <c r="D1" s="112"/>
      <c r="E1" s="177"/>
      <c r="F1" s="177"/>
      <c r="G1" s="177"/>
      <c r="H1" s="112"/>
      <c r="I1" s="112"/>
      <c r="J1" s="112"/>
      <c r="K1" s="112"/>
      <c r="L1" s="112"/>
      <c r="M1" s="112"/>
      <c r="N1" s="112"/>
      <c r="O1" s="112"/>
    </row>
    <row r="2" spans="1:15" ht="13.5" customHeight="1">
      <c r="A2" s="112"/>
      <c r="B2" s="112"/>
      <c r="C2" s="113"/>
      <c r="D2" s="112"/>
      <c r="E2" s="177"/>
      <c r="F2" s="177"/>
      <c r="G2" s="177"/>
      <c r="H2" s="112"/>
      <c r="I2" s="112"/>
      <c r="J2" s="112"/>
      <c r="K2" s="112"/>
      <c r="L2" s="112"/>
      <c r="M2" s="112"/>
      <c r="N2" s="112"/>
      <c r="O2" s="112"/>
    </row>
    <row r="3" spans="1:15" ht="12.7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2.75">
      <c r="C7"/>
    </row>
    <row r="8" ht="13.5" thickBot="1">
      <c r="C8"/>
    </row>
    <row r="9" spans="1:15" ht="12.75">
      <c r="A9" s="31"/>
      <c r="B9" s="32"/>
      <c r="C9" s="7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20.25">
      <c r="A10" s="34"/>
      <c r="B10" s="35" t="s">
        <v>49</v>
      </c>
      <c r="C10" s="72"/>
      <c r="D10" s="35"/>
      <c r="E10" s="35"/>
      <c r="F10" s="53" t="s">
        <v>29</v>
      </c>
      <c r="G10" s="53"/>
      <c r="H10" s="36"/>
      <c r="I10" s="36"/>
      <c r="J10" s="36"/>
      <c r="K10" s="37"/>
      <c r="L10" s="7"/>
      <c r="M10" s="25" t="s">
        <v>2</v>
      </c>
      <c r="N10" s="56"/>
      <c r="O10" s="38"/>
    </row>
    <row r="11" spans="1:15" ht="18.75">
      <c r="A11" s="34"/>
      <c r="B11" s="35" t="s">
        <v>45</v>
      </c>
      <c r="C11" s="72"/>
      <c r="D11" s="170"/>
      <c r="E11" s="170"/>
      <c r="F11" s="171" t="s">
        <v>56</v>
      </c>
      <c r="G11" s="180"/>
      <c r="H11" s="40"/>
      <c r="I11" s="35"/>
      <c r="J11" s="35" t="s">
        <v>32</v>
      </c>
      <c r="K11" s="28"/>
      <c r="L11" s="194" t="s">
        <v>54</v>
      </c>
      <c r="M11" s="194"/>
      <c r="N11" s="194"/>
      <c r="O11" s="55">
        <f>D34</f>
        <v>19.4</v>
      </c>
    </row>
    <row r="12" spans="1:15" ht="15.75">
      <c r="A12" s="34"/>
      <c r="B12" s="35" t="s">
        <v>55</v>
      </c>
      <c r="C12" s="72"/>
      <c r="D12" s="35"/>
      <c r="E12" s="35"/>
      <c r="F12" s="35"/>
      <c r="G12" s="40"/>
      <c r="H12" s="39"/>
      <c r="I12" s="39"/>
      <c r="J12" s="182" t="s">
        <v>53</v>
      </c>
      <c r="K12" s="182"/>
      <c r="L12" s="182"/>
      <c r="M12" s="182"/>
      <c r="N12" s="195">
        <f>N34</f>
        <v>36661.46</v>
      </c>
      <c r="O12" s="196"/>
    </row>
    <row r="13" spans="1:15" ht="23.25">
      <c r="A13" s="34"/>
      <c r="B13" s="35"/>
      <c r="C13" s="72"/>
      <c r="D13" s="168" t="s">
        <v>27</v>
      </c>
      <c r="E13" s="168"/>
      <c r="F13" s="168"/>
      <c r="G13" s="168"/>
      <c r="H13" s="180"/>
      <c r="I13" s="180"/>
      <c r="J13" s="180"/>
      <c r="K13" s="35"/>
      <c r="L13" s="37"/>
      <c r="M13" s="37"/>
      <c r="N13" s="37"/>
      <c r="O13" s="78"/>
    </row>
    <row r="14" spans="1:15" ht="15">
      <c r="A14" s="34"/>
      <c r="B14" s="35"/>
      <c r="C14" s="72"/>
      <c r="D14" s="35"/>
      <c r="E14" s="35"/>
      <c r="F14" s="35"/>
      <c r="G14" s="35"/>
      <c r="H14" s="35"/>
      <c r="I14" s="35"/>
      <c r="J14" s="35"/>
      <c r="K14" s="35"/>
      <c r="L14" s="41" t="s">
        <v>46</v>
      </c>
      <c r="M14" s="41"/>
      <c r="N14" s="42"/>
      <c r="O14" s="57" t="s">
        <v>48</v>
      </c>
    </row>
    <row r="15" spans="1:15" ht="15.75" thickBot="1">
      <c r="A15" s="34"/>
      <c r="B15" s="35"/>
      <c r="C15" s="72"/>
      <c r="D15" s="35"/>
      <c r="E15" s="35"/>
      <c r="F15" s="35"/>
      <c r="G15" s="35"/>
      <c r="H15" s="35"/>
      <c r="I15" s="35"/>
      <c r="J15" s="35"/>
      <c r="K15" s="35"/>
      <c r="L15" s="7"/>
      <c r="M15" s="7"/>
      <c r="N15" s="57"/>
      <c r="O15" s="38"/>
    </row>
    <row r="16" spans="1:15" ht="14.25">
      <c r="A16" s="3" t="s">
        <v>3</v>
      </c>
      <c r="B16" s="29"/>
      <c r="C16" s="29"/>
      <c r="D16" s="19" t="s">
        <v>6</v>
      </c>
      <c r="E16" s="29" t="s">
        <v>20</v>
      </c>
      <c r="F16" s="29" t="s">
        <v>10</v>
      </c>
      <c r="G16" s="183" t="s">
        <v>9</v>
      </c>
      <c r="H16" s="184"/>
      <c r="I16" s="184"/>
      <c r="J16" s="184"/>
      <c r="K16" s="184"/>
      <c r="L16" s="185" t="s">
        <v>17</v>
      </c>
      <c r="M16" s="186"/>
      <c r="N16" s="60" t="s">
        <v>10</v>
      </c>
      <c r="O16" s="63" t="s">
        <v>10</v>
      </c>
    </row>
    <row r="17" spans="1:15" ht="12.75">
      <c r="A17" s="4" t="s">
        <v>4</v>
      </c>
      <c r="B17" s="18" t="s">
        <v>5</v>
      </c>
      <c r="C17" s="18" t="s">
        <v>33</v>
      </c>
      <c r="D17" s="5"/>
      <c r="E17" s="18"/>
      <c r="F17" s="8" t="s">
        <v>23</v>
      </c>
      <c r="G17" s="6"/>
      <c r="H17" s="66" t="s">
        <v>42</v>
      </c>
      <c r="I17" s="13"/>
      <c r="J17" s="81"/>
      <c r="K17" s="15"/>
      <c r="L17" s="81" t="s">
        <v>19</v>
      </c>
      <c r="M17" s="17">
        <v>0.1</v>
      </c>
      <c r="N17" s="61" t="s">
        <v>11</v>
      </c>
      <c r="O17" s="43" t="s">
        <v>11</v>
      </c>
    </row>
    <row r="18" spans="1:15" ht="15" thickBot="1">
      <c r="A18" s="4"/>
      <c r="B18" s="18" t="s">
        <v>15</v>
      </c>
      <c r="C18" s="8" t="s">
        <v>34</v>
      </c>
      <c r="D18" s="16" t="s">
        <v>7</v>
      </c>
      <c r="E18" s="18" t="s">
        <v>8</v>
      </c>
      <c r="F18" s="8" t="s">
        <v>12</v>
      </c>
      <c r="G18" s="30" t="s">
        <v>16</v>
      </c>
      <c r="H18" s="5" t="s">
        <v>38</v>
      </c>
      <c r="I18" s="14"/>
      <c r="J18" s="61"/>
      <c r="K18" s="14"/>
      <c r="L18" s="61" t="s">
        <v>24</v>
      </c>
      <c r="M18" s="18" t="s">
        <v>18</v>
      </c>
      <c r="N18" s="61" t="s">
        <v>12</v>
      </c>
      <c r="O18" s="43" t="s">
        <v>12</v>
      </c>
    </row>
    <row r="19" spans="1:15" ht="15" customHeight="1" hidden="1">
      <c r="A19" s="4"/>
      <c r="B19" s="5"/>
      <c r="C19" s="8"/>
      <c r="D19" s="5"/>
      <c r="E19" s="5"/>
      <c r="F19" s="8" t="s">
        <v>13</v>
      </c>
      <c r="G19" s="5"/>
      <c r="H19" s="5"/>
      <c r="I19" s="14"/>
      <c r="J19" s="27"/>
      <c r="K19" s="14"/>
      <c r="L19" s="27"/>
      <c r="M19" s="8"/>
      <c r="N19" s="61" t="s">
        <v>13</v>
      </c>
      <c r="O19" s="43" t="s">
        <v>47</v>
      </c>
    </row>
    <row r="20" spans="1:15" ht="13.5" thickBot="1">
      <c r="A20" s="73">
        <v>1</v>
      </c>
      <c r="B20" s="74">
        <v>2</v>
      </c>
      <c r="C20" s="74">
        <v>3</v>
      </c>
      <c r="D20" s="74">
        <v>4</v>
      </c>
      <c r="E20" s="75">
        <v>5</v>
      </c>
      <c r="F20" s="75">
        <v>6</v>
      </c>
      <c r="G20" s="75">
        <v>7</v>
      </c>
      <c r="H20" s="75">
        <v>8</v>
      </c>
      <c r="I20" s="76"/>
      <c r="J20" s="76">
        <v>9</v>
      </c>
      <c r="K20" s="76"/>
      <c r="L20" s="76">
        <v>10</v>
      </c>
      <c r="M20" s="77">
        <v>11</v>
      </c>
      <c r="N20" s="77">
        <v>12</v>
      </c>
      <c r="O20" s="100">
        <v>13</v>
      </c>
    </row>
    <row r="21" spans="1:15" ht="15.75">
      <c r="A21" s="46">
        <v>1</v>
      </c>
      <c r="B21" s="92" t="s">
        <v>21</v>
      </c>
      <c r="C21" s="106" t="s">
        <v>35</v>
      </c>
      <c r="D21" s="107">
        <v>1</v>
      </c>
      <c r="E21" s="59">
        <v>1934</v>
      </c>
      <c r="F21" s="12">
        <f>D21*E21</f>
        <v>1934</v>
      </c>
      <c r="G21" s="12">
        <f>F21*0.3</f>
        <v>580.1999999999999</v>
      </c>
      <c r="H21" s="12">
        <f>F21*0.1</f>
        <v>193.4</v>
      </c>
      <c r="I21" s="12"/>
      <c r="J21" s="12"/>
      <c r="K21" s="12"/>
      <c r="L21" s="12"/>
      <c r="M21" s="12"/>
      <c r="N21" s="97">
        <f>F21+G21+H21</f>
        <v>2707.6</v>
      </c>
      <c r="O21" s="87">
        <v>32491.2</v>
      </c>
    </row>
    <row r="22" spans="1:15" ht="15.75">
      <c r="A22" s="44">
        <v>2</v>
      </c>
      <c r="B22" s="91" t="s">
        <v>44</v>
      </c>
      <c r="C22" s="108"/>
      <c r="D22" s="109">
        <v>1</v>
      </c>
      <c r="E22" s="21">
        <f>E21*0.95</f>
        <v>1837.3</v>
      </c>
      <c r="F22" s="11">
        <f>D22*E22</f>
        <v>1837.3</v>
      </c>
      <c r="G22" s="11">
        <f>F22*0.2</f>
        <v>367.46000000000004</v>
      </c>
      <c r="H22" s="11">
        <f>F22*0.1</f>
        <v>183.73000000000002</v>
      </c>
      <c r="I22" s="11"/>
      <c r="J22" s="11"/>
      <c r="K22" s="11"/>
      <c r="L22" s="11"/>
      <c r="M22" s="11"/>
      <c r="N22" s="79">
        <f>F22+G22+H22+I22+J22+K22+L22+M22</f>
        <v>2388.4900000000002</v>
      </c>
      <c r="O22" s="88">
        <v>28661.88</v>
      </c>
    </row>
    <row r="23" spans="1:15" ht="15.75">
      <c r="A23" s="44"/>
      <c r="B23" s="91" t="s">
        <v>43</v>
      </c>
      <c r="C23" s="108"/>
      <c r="D23" s="109"/>
      <c r="E23" s="21"/>
      <c r="F23" s="11"/>
      <c r="G23" s="11"/>
      <c r="H23" s="11"/>
      <c r="I23" s="11"/>
      <c r="J23" s="11"/>
      <c r="K23" s="11"/>
      <c r="L23" s="11"/>
      <c r="M23" s="11"/>
      <c r="N23" s="79"/>
      <c r="O23" s="88"/>
    </row>
    <row r="24" spans="1:15" ht="15.75">
      <c r="A24" s="44">
        <v>3</v>
      </c>
      <c r="B24" s="91" t="s">
        <v>26</v>
      </c>
      <c r="C24" s="108" t="s">
        <v>0</v>
      </c>
      <c r="D24" s="109">
        <v>1</v>
      </c>
      <c r="E24" s="21">
        <v>1551</v>
      </c>
      <c r="F24" s="11">
        <f>D24*E24</f>
        <v>1551</v>
      </c>
      <c r="G24" s="11">
        <f>F24*0.1</f>
        <v>155.10000000000002</v>
      </c>
      <c r="H24" s="11">
        <f>F24*0.1</f>
        <v>155.10000000000002</v>
      </c>
      <c r="I24" s="11"/>
      <c r="J24" s="11"/>
      <c r="K24" s="11"/>
      <c r="L24" s="11"/>
      <c r="M24" s="11"/>
      <c r="N24" s="79">
        <f>F24+G24+H24+I24+J24+K24+L24+M24</f>
        <v>1861.1999999999998</v>
      </c>
      <c r="O24" s="88">
        <v>22334.4</v>
      </c>
    </row>
    <row r="25" spans="1:15" ht="15.75">
      <c r="A25" s="44">
        <v>4</v>
      </c>
      <c r="B25" s="91" t="s">
        <v>22</v>
      </c>
      <c r="C25" s="108">
        <v>2</v>
      </c>
      <c r="D25" s="109">
        <v>1</v>
      </c>
      <c r="E25" s="21">
        <v>1223</v>
      </c>
      <c r="F25" s="11">
        <f>D25*E25</f>
        <v>1223</v>
      </c>
      <c r="G25" s="11"/>
      <c r="H25" s="11"/>
      <c r="I25" s="11"/>
      <c r="J25" s="11"/>
      <c r="K25" s="11"/>
      <c r="L25" s="11"/>
      <c r="M25" s="11"/>
      <c r="N25" s="79">
        <f>F25+G25+H25+I25+J25+K25+L25+M25</f>
        <v>1223</v>
      </c>
      <c r="O25" s="88">
        <v>14676</v>
      </c>
    </row>
    <row r="26" spans="1:15" ht="15.75">
      <c r="A26" s="44">
        <v>5</v>
      </c>
      <c r="B26" s="91" t="s">
        <v>28</v>
      </c>
      <c r="C26" s="108">
        <v>7</v>
      </c>
      <c r="D26" s="111">
        <v>0.5</v>
      </c>
      <c r="E26" s="22">
        <v>1312</v>
      </c>
      <c r="F26" s="11">
        <f>D26*E26</f>
        <v>656</v>
      </c>
      <c r="G26" s="11"/>
      <c r="H26" s="11"/>
      <c r="I26" s="11"/>
      <c r="J26" s="11"/>
      <c r="K26" s="11"/>
      <c r="L26" s="11"/>
      <c r="M26" s="11"/>
      <c r="N26" s="79">
        <f>F26+G26+H26+I26+J26+K26+L26+M26</f>
        <v>656</v>
      </c>
      <c r="O26" s="102">
        <v>7872</v>
      </c>
    </row>
    <row r="27" spans="1:15" ht="15.75">
      <c r="A27" s="46">
        <v>6</v>
      </c>
      <c r="B27" s="92" t="s">
        <v>14</v>
      </c>
      <c r="C27" s="106">
        <v>1</v>
      </c>
      <c r="D27" s="109">
        <v>1</v>
      </c>
      <c r="E27" s="21">
        <v>1218</v>
      </c>
      <c r="F27" s="11">
        <f>D27*E27</f>
        <v>1218</v>
      </c>
      <c r="G27" s="11"/>
      <c r="H27" s="11"/>
      <c r="I27" s="11"/>
      <c r="J27" s="11"/>
      <c r="K27" s="11"/>
      <c r="L27" s="11"/>
      <c r="M27" s="11">
        <f>E27*0.1</f>
        <v>121.80000000000001</v>
      </c>
      <c r="N27" s="79">
        <f>F27+M27</f>
        <v>1339.8</v>
      </c>
      <c r="O27" s="88">
        <v>16077.6</v>
      </c>
    </row>
    <row r="28" spans="1:15" ht="0.75" customHeight="1">
      <c r="A28" s="45"/>
      <c r="B28" s="96" t="s">
        <v>40</v>
      </c>
      <c r="C28" s="110"/>
      <c r="D28" s="111"/>
      <c r="E28" s="22"/>
      <c r="F28" s="11"/>
      <c r="G28" s="11"/>
      <c r="H28" s="11"/>
      <c r="I28" s="11"/>
      <c r="J28" s="11"/>
      <c r="K28" s="11"/>
      <c r="L28" s="11"/>
      <c r="M28" s="11"/>
      <c r="N28" s="79"/>
      <c r="O28" s="88"/>
    </row>
    <row r="29" spans="1:15" ht="15.75" hidden="1">
      <c r="A29" s="46">
        <v>7</v>
      </c>
      <c r="B29" s="95" t="s">
        <v>31</v>
      </c>
      <c r="C29" s="108">
        <v>3</v>
      </c>
      <c r="D29" s="109">
        <v>1</v>
      </c>
      <c r="E29" s="21">
        <v>1233</v>
      </c>
      <c r="F29" s="11">
        <f>D29*E29</f>
        <v>1233</v>
      </c>
      <c r="G29" s="11"/>
      <c r="H29" s="11"/>
      <c r="I29" s="11" t="s">
        <v>30</v>
      </c>
      <c r="J29" s="11"/>
      <c r="K29" s="11"/>
      <c r="L29" s="11"/>
      <c r="M29" s="11"/>
      <c r="N29" s="79">
        <f>M29+L29+J29+H29+G29+F29</f>
        <v>1233</v>
      </c>
      <c r="O29" s="88">
        <v>14796</v>
      </c>
    </row>
    <row r="30" spans="1:15" ht="12" customHeight="1">
      <c r="A30" s="45"/>
      <c r="B30" s="96" t="s">
        <v>40</v>
      </c>
      <c r="C30" s="108"/>
      <c r="D30" s="109"/>
      <c r="E30" s="21"/>
      <c r="F30" s="11"/>
      <c r="G30" s="11"/>
      <c r="H30" s="11"/>
      <c r="I30" s="11"/>
      <c r="J30" s="11"/>
      <c r="K30" s="11"/>
      <c r="L30" s="11"/>
      <c r="M30" s="11"/>
      <c r="N30" s="79"/>
      <c r="O30" s="88"/>
    </row>
    <row r="31" spans="1:15" ht="15.75">
      <c r="A31" s="46">
        <v>8</v>
      </c>
      <c r="B31" s="95" t="s">
        <v>41</v>
      </c>
      <c r="C31" s="108">
        <v>2</v>
      </c>
      <c r="D31" s="109">
        <v>2.5</v>
      </c>
      <c r="E31" s="21">
        <v>1223</v>
      </c>
      <c r="F31" s="11">
        <v>3057.5</v>
      </c>
      <c r="G31" s="11"/>
      <c r="H31" s="11"/>
      <c r="I31" s="11"/>
      <c r="J31" s="11"/>
      <c r="K31" s="11"/>
      <c r="L31" s="11"/>
      <c r="M31" s="11"/>
      <c r="N31" s="79">
        <f>F31</f>
        <v>3057.5</v>
      </c>
      <c r="O31" s="88">
        <v>36690</v>
      </c>
    </row>
    <row r="32" spans="1:15" ht="15.75">
      <c r="A32" s="44">
        <v>9</v>
      </c>
      <c r="B32" s="91" t="s">
        <v>25</v>
      </c>
      <c r="C32" s="108"/>
      <c r="D32" s="109">
        <v>10.4</v>
      </c>
      <c r="E32" s="21"/>
      <c r="F32" s="11">
        <v>17640</v>
      </c>
      <c r="G32" s="11">
        <v>2790.87</v>
      </c>
      <c r="H32" s="11">
        <v>1764</v>
      </c>
      <c r="I32" s="11"/>
      <c r="J32" s="11"/>
      <c r="K32" s="11"/>
      <c r="L32" s="11"/>
      <c r="M32" s="11"/>
      <c r="N32" s="79">
        <f>F32+G32+H32+L32</f>
        <v>22194.87</v>
      </c>
      <c r="O32" s="88">
        <v>266338.44</v>
      </c>
    </row>
    <row r="33" spans="1:15" ht="15.75">
      <c r="A33" s="47"/>
      <c r="B33" s="23"/>
      <c r="C33" s="67"/>
      <c r="D33" s="20"/>
      <c r="E33" s="21"/>
      <c r="F33" s="11"/>
      <c r="G33" s="11"/>
      <c r="H33" s="11"/>
      <c r="I33" s="11"/>
      <c r="J33" s="11"/>
      <c r="K33" s="11"/>
      <c r="L33" s="11"/>
      <c r="M33" s="11"/>
      <c r="N33" s="79" t="s">
        <v>32</v>
      </c>
      <c r="O33" s="88"/>
    </row>
    <row r="34" spans="1:15" ht="15.75">
      <c r="A34" s="48"/>
      <c r="B34" s="54" t="s">
        <v>1</v>
      </c>
      <c r="C34" s="68"/>
      <c r="D34" s="84">
        <f>SUM(D21:D33)</f>
        <v>19.4</v>
      </c>
      <c r="E34" s="23"/>
      <c r="F34" s="24" t="e">
        <f>F21+F22+F24+#REF!+#REF!+#REF!+F25+F26+F27+F28+F29+F30+F31+F32+F33</f>
        <v>#REF!</v>
      </c>
      <c r="G34" s="24">
        <f>SUM(G21:G33)</f>
        <v>3893.63</v>
      </c>
      <c r="H34" s="24">
        <f>SUM(H21:H33)</f>
        <v>2296.23</v>
      </c>
      <c r="I34" s="24"/>
      <c r="J34" s="24"/>
      <c r="K34" s="24">
        <f>SUM(K21:K33)</f>
        <v>0</v>
      </c>
      <c r="L34" s="24">
        <f>SUM(L21:L33)</f>
        <v>0</v>
      </c>
      <c r="M34" s="24">
        <f>SUM(M21:M33)</f>
        <v>121.80000000000001</v>
      </c>
      <c r="N34" s="80">
        <f>SUM(N21:N33)</f>
        <v>36661.46</v>
      </c>
      <c r="O34" s="85">
        <f>SUM(O21:O33)</f>
        <v>439937.52</v>
      </c>
    </row>
    <row r="35" spans="1:15" ht="12.75">
      <c r="A35" s="48"/>
      <c r="B35" s="1"/>
      <c r="C35" s="69"/>
      <c r="D35" s="2"/>
      <c r="E35" s="2"/>
      <c r="F35" s="1"/>
      <c r="G35" s="1"/>
      <c r="H35" s="1"/>
      <c r="I35" s="1"/>
      <c r="J35" s="1"/>
      <c r="K35" s="1"/>
      <c r="L35" s="1"/>
      <c r="M35" s="1"/>
      <c r="N35" s="98"/>
      <c r="O35" s="99"/>
    </row>
    <row r="36" spans="1:15" ht="13.5" thickBot="1">
      <c r="A36" s="48"/>
      <c r="B36" s="103"/>
      <c r="C36" s="89"/>
      <c r="D36" s="104"/>
      <c r="E36" s="104"/>
      <c r="F36" s="105"/>
      <c r="G36" s="105"/>
      <c r="H36" s="105"/>
      <c r="I36" s="105"/>
      <c r="J36" s="105"/>
      <c r="K36" s="1"/>
      <c r="L36" s="1"/>
      <c r="M36" s="1"/>
      <c r="N36" s="62"/>
      <c r="O36" s="49"/>
    </row>
    <row r="37" spans="1:15" ht="0.75" customHeight="1">
      <c r="A37" s="64"/>
      <c r="B37" s="65"/>
      <c r="C37" s="187" t="s">
        <v>50</v>
      </c>
      <c r="D37" s="188"/>
      <c r="E37" s="188"/>
      <c r="F37" s="188"/>
      <c r="G37" s="26" t="s">
        <v>39</v>
      </c>
      <c r="H37" s="93"/>
      <c r="I37" s="93" t="s">
        <v>36</v>
      </c>
      <c r="J37" s="94"/>
      <c r="K37" s="94"/>
      <c r="L37" s="65"/>
      <c r="M37" s="65"/>
      <c r="N37" s="65"/>
      <c r="O37" s="82"/>
    </row>
    <row r="38" spans="1:15" ht="12.75" hidden="1">
      <c r="A38" s="52"/>
      <c r="B38" s="9"/>
      <c r="C38" s="9"/>
      <c r="D38" s="9"/>
      <c r="E38" s="10"/>
      <c r="F38" s="51"/>
      <c r="G38" s="50"/>
      <c r="H38" s="50"/>
      <c r="I38" s="50"/>
      <c r="J38" s="50"/>
      <c r="K38" s="50"/>
      <c r="L38" s="50"/>
      <c r="M38" s="9"/>
      <c r="N38" s="9"/>
      <c r="O38" s="9"/>
    </row>
    <row r="39" spans="1:15" ht="14.25" hidden="1">
      <c r="A39" s="52"/>
      <c r="B39" s="9"/>
      <c r="C39" s="164" t="s">
        <v>51</v>
      </c>
      <c r="D39" s="166"/>
      <c r="E39" s="166"/>
      <c r="F39" s="166"/>
      <c r="G39" s="83" t="s">
        <v>37</v>
      </c>
      <c r="H39" s="58"/>
      <c r="I39" s="58" t="s">
        <v>52</v>
      </c>
      <c r="J39" s="58"/>
      <c r="K39" s="58"/>
      <c r="L39" s="50"/>
      <c r="M39" s="9"/>
      <c r="N39" s="9"/>
      <c r="O39" s="9"/>
    </row>
    <row r="40" ht="49.5" customHeight="1">
      <c r="C40"/>
    </row>
    <row r="41" spans="3:10" ht="12.75">
      <c r="C41"/>
      <c r="D41" t="s">
        <v>57</v>
      </c>
      <c r="J41" t="s">
        <v>58</v>
      </c>
    </row>
    <row r="42" ht="12.75">
      <c r="C42"/>
    </row>
    <row r="43" spans="3:10" ht="12.75">
      <c r="C43"/>
      <c r="D43" t="s">
        <v>51</v>
      </c>
      <c r="J43" t="s">
        <v>52</v>
      </c>
    </row>
    <row r="44" ht="12.75">
      <c r="C44"/>
    </row>
    <row r="45" ht="12.75">
      <c r="C45"/>
    </row>
    <row r="46" ht="12.75">
      <c r="C46"/>
    </row>
    <row r="47" ht="12.75">
      <c r="C47"/>
    </row>
    <row r="48" ht="12.75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0.75" customHeight="1">
      <c r="C67"/>
    </row>
    <row r="68" ht="12.75" hidden="1">
      <c r="C68"/>
    </row>
    <row r="69" ht="12.75" hidden="1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" customHeight="1">
      <c r="C74"/>
    </row>
    <row r="75" ht="12.75" hidden="1">
      <c r="C75"/>
    </row>
    <row r="76" ht="12.75" hidden="1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2.25" customHeight="1">
      <c r="C105"/>
    </row>
    <row r="106" ht="12.75" hidden="1">
      <c r="C106"/>
    </row>
    <row r="107" ht="12.75" hidden="1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 hidden="1">
      <c r="C114"/>
    </row>
    <row r="115" ht="2.25" customHeight="1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5" customHeight="1" hidden="1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0.75" customHeight="1">
      <c r="C144"/>
    </row>
    <row r="145" ht="12.75" hidden="1">
      <c r="C145"/>
    </row>
    <row r="146" ht="12.75" hidden="1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5.75" customHeight="1">
      <c r="C151"/>
    </row>
    <row r="152" ht="0.75" customHeight="1">
      <c r="C152"/>
    </row>
    <row r="153" ht="12.75" hidden="1">
      <c r="C153"/>
    </row>
    <row r="154" ht="13.5" thickBot="1">
      <c r="C154"/>
    </row>
    <row r="155" spans="1:3" ht="13.5" thickBot="1">
      <c r="A155" s="90"/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  <row r="166" ht="12.75">
      <c r="C166"/>
    </row>
    <row r="167" spans="1:3" ht="12.75">
      <c r="A167" s="86"/>
      <c r="C167"/>
    </row>
    <row r="168" ht="12.75">
      <c r="C168"/>
    </row>
    <row r="169" ht="12.75">
      <c r="C169"/>
    </row>
    <row r="170" ht="15" customHeight="1" hidden="1">
      <c r="C170"/>
    </row>
    <row r="171" ht="12.75">
      <c r="C171"/>
    </row>
    <row r="172" ht="12.75">
      <c r="C172"/>
    </row>
    <row r="173" ht="12.75">
      <c r="C173"/>
    </row>
    <row r="174" ht="12.75">
      <c r="C174"/>
    </row>
    <row r="175" ht="12.75">
      <c r="C175"/>
    </row>
    <row r="176" spans="1:6" ht="15">
      <c r="A176" s="197"/>
      <c r="B176" s="197"/>
      <c r="C176" s="197"/>
      <c r="D176" s="197"/>
      <c r="E176" s="197"/>
      <c r="F176" s="197"/>
    </row>
    <row r="177" ht="12.75">
      <c r="C177"/>
    </row>
    <row r="178" ht="12.75">
      <c r="C178"/>
    </row>
    <row r="179" ht="12.75">
      <c r="C179"/>
    </row>
    <row r="180" ht="12.75">
      <c r="C180"/>
    </row>
    <row r="181" ht="24.75" customHeight="1">
      <c r="C181"/>
    </row>
    <row r="182" ht="12.75" hidden="1">
      <c r="C182"/>
    </row>
    <row r="183" ht="12.75" hidden="1">
      <c r="C183"/>
    </row>
    <row r="184" ht="12.75" hidden="1">
      <c r="C184"/>
    </row>
    <row r="185" ht="12.75">
      <c r="C185"/>
    </row>
    <row r="186" ht="12.75">
      <c r="C186"/>
    </row>
    <row r="187" ht="12.75">
      <c r="C187"/>
    </row>
    <row r="188" ht="12.75">
      <c r="C188"/>
    </row>
    <row r="189" ht="12.75">
      <c r="C189"/>
    </row>
    <row r="190" ht="2.25" customHeight="1">
      <c r="C190"/>
    </row>
    <row r="191" ht="12.75" hidden="1">
      <c r="C191"/>
    </row>
    <row r="192" ht="12.75">
      <c r="C192"/>
    </row>
    <row r="193" ht="12.75">
      <c r="C193"/>
    </row>
    <row r="194" ht="12.75">
      <c r="C194"/>
    </row>
    <row r="195" ht="12.75">
      <c r="C195"/>
    </row>
    <row r="196" ht="12.75">
      <c r="C196"/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4.25" customHeight="1">
      <c r="C207"/>
    </row>
    <row r="208" ht="15" customHeight="1" hidden="1">
      <c r="C208"/>
    </row>
    <row r="209" ht="12.75">
      <c r="C209"/>
    </row>
    <row r="210" ht="12.75">
      <c r="C210"/>
    </row>
    <row r="211" ht="12.75">
      <c r="C211"/>
    </row>
    <row r="212" ht="12.75">
      <c r="C212"/>
    </row>
    <row r="213" ht="12.75">
      <c r="C213"/>
    </row>
    <row r="214" ht="12.75">
      <c r="C214"/>
    </row>
    <row r="215" ht="12.75">
      <c r="C215"/>
    </row>
    <row r="216" ht="12.75">
      <c r="C216"/>
    </row>
    <row r="217" ht="12.75">
      <c r="C217"/>
    </row>
    <row r="218" ht="12.75">
      <c r="C218"/>
    </row>
    <row r="219" ht="15" customHeight="1">
      <c r="C219"/>
    </row>
    <row r="220" ht="12.75" customHeight="1" hidden="1">
      <c r="C220"/>
    </row>
    <row r="221" ht="12.75" hidden="1">
      <c r="C221"/>
    </row>
    <row r="222" ht="12.75" hidden="1">
      <c r="C222"/>
    </row>
    <row r="223" ht="12.75">
      <c r="C223"/>
    </row>
    <row r="224" ht="12.75">
      <c r="C224"/>
    </row>
    <row r="225" ht="12.75">
      <c r="C225"/>
    </row>
    <row r="226" spans="3:7" ht="12.75">
      <c r="C226"/>
      <c r="G226" t="s">
        <v>30</v>
      </c>
    </row>
    <row r="227" ht="12.75" customHeight="1">
      <c r="C227"/>
    </row>
    <row r="228" ht="3" customHeight="1">
      <c r="C228"/>
    </row>
    <row r="229" ht="12.75" hidden="1">
      <c r="C229"/>
    </row>
    <row r="230" ht="12.75" hidden="1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8" customHeight="1">
      <c r="C242"/>
    </row>
    <row r="243" ht="18" customHeight="1">
      <c r="C243"/>
    </row>
    <row r="244" ht="18" customHeight="1">
      <c r="C244"/>
    </row>
    <row r="245" ht="18" customHeight="1">
      <c r="C245"/>
    </row>
    <row r="246" ht="17.25" customHeight="1">
      <c r="C246"/>
    </row>
    <row r="247" ht="18" customHeight="1" hidden="1">
      <c r="C247"/>
    </row>
    <row r="248" ht="18" customHeight="1">
      <c r="C248"/>
    </row>
    <row r="249" ht="18" customHeight="1">
      <c r="C249"/>
    </row>
    <row r="250" ht="18" customHeight="1">
      <c r="C250"/>
    </row>
    <row r="251" ht="18" customHeight="1">
      <c r="C251"/>
    </row>
    <row r="252" ht="18" customHeight="1">
      <c r="C252"/>
    </row>
    <row r="253" ht="18" customHeight="1">
      <c r="C253"/>
    </row>
    <row r="254" ht="18" customHeight="1">
      <c r="C254"/>
    </row>
    <row r="255" ht="18" customHeight="1">
      <c r="C255"/>
    </row>
    <row r="256" ht="18" customHeight="1">
      <c r="C256"/>
    </row>
    <row r="257" ht="0.75" customHeight="1">
      <c r="C257"/>
    </row>
    <row r="258" ht="25.5" customHeight="1">
      <c r="C258"/>
    </row>
    <row r="259" ht="12.75" customHeight="1" hidden="1">
      <c r="C259"/>
    </row>
    <row r="260" ht="12.75" hidden="1">
      <c r="C260"/>
    </row>
    <row r="261" ht="12.75" hidden="1">
      <c r="C261"/>
    </row>
    <row r="262" ht="12.75">
      <c r="C262"/>
    </row>
    <row r="263" ht="12.75">
      <c r="C263"/>
    </row>
    <row r="264" ht="12.75">
      <c r="C264"/>
    </row>
    <row r="265" ht="12.75">
      <c r="C265"/>
    </row>
    <row r="266" ht="12.75">
      <c r="C266"/>
    </row>
    <row r="267" ht="0.75" customHeight="1">
      <c r="C267"/>
    </row>
    <row r="268" ht="12.75" hidden="1">
      <c r="C268"/>
    </row>
    <row r="269" ht="12.75">
      <c r="C269"/>
    </row>
    <row r="270" ht="12.75">
      <c r="C270"/>
    </row>
    <row r="271" ht="12.75">
      <c r="C271"/>
    </row>
    <row r="272" ht="12.75">
      <c r="C272"/>
    </row>
    <row r="273" ht="12.75">
      <c r="C273"/>
    </row>
    <row r="274" ht="12.75">
      <c r="C274"/>
    </row>
    <row r="275" ht="12.75">
      <c r="C275"/>
    </row>
    <row r="276" ht="12.75">
      <c r="C276"/>
    </row>
    <row r="277" ht="12.75">
      <c r="C277"/>
    </row>
    <row r="278" ht="12.75">
      <c r="C278"/>
    </row>
    <row r="279" ht="12.75">
      <c r="C279"/>
    </row>
    <row r="280" ht="12.75">
      <c r="C280"/>
    </row>
    <row r="281" spans="3:7" ht="12.75">
      <c r="C281"/>
      <c r="G281" t="s">
        <v>30</v>
      </c>
    </row>
    <row r="282" ht="12.75">
      <c r="C282"/>
    </row>
    <row r="283" ht="12.75">
      <c r="C283"/>
    </row>
    <row r="284" ht="12.75">
      <c r="C284"/>
    </row>
    <row r="285" ht="14.25" customHeight="1">
      <c r="C285"/>
    </row>
    <row r="286" ht="15.75" customHeight="1" hidden="1">
      <c r="C286"/>
    </row>
    <row r="287" ht="12.75">
      <c r="C287"/>
    </row>
    <row r="288" ht="12.75">
      <c r="C288"/>
    </row>
    <row r="289" ht="12.75">
      <c r="C289"/>
    </row>
    <row r="290" ht="12.75">
      <c r="C290"/>
    </row>
    <row r="291" ht="12.75">
      <c r="C291"/>
    </row>
    <row r="292" ht="12.75">
      <c r="C292"/>
    </row>
    <row r="293" ht="12.75">
      <c r="C293"/>
    </row>
    <row r="294" spans="1:3" ht="12.75">
      <c r="A294" t="s">
        <v>30</v>
      </c>
      <c r="C294"/>
    </row>
    <row r="295" ht="12.75">
      <c r="C295"/>
    </row>
    <row r="296" ht="12.75">
      <c r="C296"/>
    </row>
    <row r="297" ht="14.25" customHeight="1">
      <c r="C297"/>
    </row>
    <row r="298" ht="12.75" customHeight="1" hidden="1">
      <c r="C298"/>
    </row>
    <row r="299" ht="12.75" hidden="1">
      <c r="C299"/>
    </row>
    <row r="300" ht="12.75" hidden="1">
      <c r="C300"/>
    </row>
    <row r="301" ht="12.75">
      <c r="C301"/>
    </row>
    <row r="302" ht="12.75">
      <c r="C302"/>
    </row>
    <row r="303" ht="12.75">
      <c r="C303"/>
    </row>
    <row r="304" ht="12.75">
      <c r="C304"/>
    </row>
    <row r="305" ht="12.75" customHeight="1">
      <c r="C305"/>
    </row>
    <row r="306" ht="12.75" hidden="1">
      <c r="C306"/>
    </row>
    <row r="307" ht="12.75" hidden="1">
      <c r="C307"/>
    </row>
    <row r="308" ht="86.25" customHeight="1" hidden="1" thickBot="1">
      <c r="C308"/>
    </row>
    <row r="309" ht="12.75">
      <c r="C309"/>
    </row>
    <row r="310" ht="12.75">
      <c r="C310"/>
    </row>
    <row r="311" ht="12.75">
      <c r="C311"/>
    </row>
    <row r="312" ht="12.75">
      <c r="C312"/>
    </row>
    <row r="313" ht="12.75">
      <c r="C313"/>
    </row>
    <row r="314" ht="12.75">
      <c r="C314"/>
    </row>
    <row r="315" ht="12.75">
      <c r="C315"/>
    </row>
    <row r="316" ht="12.75">
      <c r="C316"/>
    </row>
    <row r="317" ht="12.75">
      <c r="C317"/>
    </row>
    <row r="318" ht="12.75">
      <c r="C318"/>
    </row>
    <row r="319" ht="12.75">
      <c r="C319"/>
    </row>
    <row r="320" ht="12.75">
      <c r="C320"/>
    </row>
    <row r="321" ht="12.75">
      <c r="C321"/>
    </row>
    <row r="322" ht="12.75">
      <c r="C322"/>
    </row>
    <row r="323" ht="12.75">
      <c r="C323"/>
    </row>
    <row r="324" ht="12.75">
      <c r="C324"/>
    </row>
    <row r="325" ht="15.75" customHeight="1" hidden="1">
      <c r="C325"/>
    </row>
    <row r="326" ht="12.75">
      <c r="C326"/>
    </row>
    <row r="327" ht="12.75">
      <c r="C327"/>
    </row>
    <row r="328" ht="12.75">
      <c r="C328"/>
    </row>
    <row r="329" ht="12.75">
      <c r="C329"/>
    </row>
    <row r="330" ht="12.75">
      <c r="C330"/>
    </row>
    <row r="331" ht="12.75">
      <c r="C331"/>
    </row>
    <row r="332" ht="12.75">
      <c r="C332"/>
    </row>
    <row r="333" ht="12.75">
      <c r="C333"/>
    </row>
    <row r="334" ht="12.75">
      <c r="C334"/>
    </row>
    <row r="335" ht="12.75">
      <c r="C335"/>
    </row>
    <row r="336" ht="12.75">
      <c r="C336"/>
    </row>
    <row r="337" ht="12.75" customHeight="1" hidden="1">
      <c r="C337"/>
    </row>
    <row r="338" ht="12.75" hidden="1">
      <c r="C338"/>
    </row>
    <row r="339" ht="12.75" hidden="1">
      <c r="C339"/>
    </row>
    <row r="340" ht="12.75">
      <c r="C340"/>
    </row>
    <row r="341" ht="12.75">
      <c r="C341"/>
    </row>
    <row r="342" ht="12.75">
      <c r="C342"/>
    </row>
    <row r="343" ht="12.75">
      <c r="C343"/>
    </row>
    <row r="344" ht="12.75">
      <c r="C344"/>
    </row>
    <row r="345" ht="6.75" customHeight="1">
      <c r="C345"/>
    </row>
    <row r="346" ht="12.75" hidden="1">
      <c r="C346"/>
    </row>
    <row r="347" spans="1:3" ht="0.75" customHeight="1">
      <c r="A347" s="9"/>
      <c r="C347"/>
    </row>
    <row r="348" ht="12.75">
      <c r="C348"/>
    </row>
    <row r="349" ht="12.75">
      <c r="C349"/>
    </row>
    <row r="350" ht="12.75">
      <c r="C350"/>
    </row>
    <row r="351" ht="12.75">
      <c r="C351"/>
    </row>
    <row r="352" ht="12.75">
      <c r="C352"/>
    </row>
    <row r="353" ht="15.75" customHeight="1">
      <c r="C353"/>
    </row>
    <row r="354" ht="15.75" customHeight="1">
      <c r="C354"/>
    </row>
    <row r="355" ht="15.75" customHeight="1">
      <c r="C355"/>
    </row>
    <row r="356" ht="15.75" customHeight="1">
      <c r="C356"/>
    </row>
    <row r="357" ht="15.75" customHeight="1">
      <c r="C357"/>
    </row>
    <row r="358" ht="15.75" customHeight="1">
      <c r="C358"/>
    </row>
    <row r="359" ht="15.75" customHeight="1">
      <c r="C359"/>
    </row>
    <row r="360" ht="15.75" customHeight="1">
      <c r="C360"/>
    </row>
    <row r="361" ht="15.75" customHeight="1">
      <c r="C361"/>
    </row>
    <row r="362" ht="15.75" customHeight="1">
      <c r="C362"/>
    </row>
    <row r="363" ht="15.75" customHeight="1">
      <c r="C363"/>
    </row>
    <row r="364" ht="15.75" customHeight="1" hidden="1">
      <c r="C364"/>
    </row>
    <row r="365" ht="15.75" customHeight="1">
      <c r="C365"/>
    </row>
    <row r="366" ht="15.75" customHeight="1">
      <c r="C366"/>
    </row>
    <row r="367" ht="15.75" customHeight="1">
      <c r="C367"/>
    </row>
    <row r="368" ht="15.75" customHeight="1">
      <c r="C368"/>
    </row>
    <row r="369" ht="15.75" customHeight="1">
      <c r="C369"/>
    </row>
    <row r="370" ht="15.75" customHeight="1">
      <c r="C370"/>
    </row>
    <row r="371" ht="15.75" customHeight="1">
      <c r="C371"/>
    </row>
    <row r="372" ht="15.75" customHeight="1">
      <c r="C372"/>
    </row>
    <row r="373" ht="15.75" customHeight="1">
      <c r="C373"/>
    </row>
    <row r="374" ht="15.75" customHeight="1">
      <c r="C374"/>
    </row>
    <row r="375" ht="15.75" customHeight="1">
      <c r="C375"/>
    </row>
    <row r="376" ht="1.5" customHeight="1">
      <c r="C376"/>
    </row>
    <row r="377" ht="18" customHeight="1" hidden="1">
      <c r="C377"/>
    </row>
    <row r="378" ht="18" customHeight="1" hidden="1">
      <c r="C378"/>
    </row>
    <row r="379" spans="1:3" ht="0.75" customHeight="1">
      <c r="A379" s="9"/>
      <c r="C379"/>
    </row>
    <row r="380" ht="17.25" customHeight="1">
      <c r="C380"/>
    </row>
    <row r="381" ht="18" customHeight="1" hidden="1">
      <c r="C381"/>
    </row>
    <row r="382" ht="18" customHeight="1">
      <c r="C382"/>
    </row>
    <row r="383" ht="17.25" customHeight="1">
      <c r="C383"/>
    </row>
    <row r="384" ht="0.75" customHeight="1" hidden="1" thickBot="1">
      <c r="C384"/>
    </row>
    <row r="385" ht="12.75" hidden="1">
      <c r="C385"/>
    </row>
    <row r="386" spans="1:3" ht="3" customHeight="1" hidden="1">
      <c r="A386" s="9"/>
      <c r="C386"/>
    </row>
    <row r="387" ht="12.75" hidden="1">
      <c r="C387"/>
    </row>
    <row r="388" ht="65.25" customHeight="1" hidden="1" thickBot="1">
      <c r="C388"/>
    </row>
    <row r="389" ht="12.75">
      <c r="C389"/>
    </row>
    <row r="390" ht="12.75">
      <c r="C390"/>
    </row>
    <row r="391" ht="12.75">
      <c r="C391"/>
    </row>
    <row r="392" ht="12.75">
      <c r="C392"/>
    </row>
    <row r="393" ht="12.75">
      <c r="C393"/>
    </row>
    <row r="394" ht="12.75">
      <c r="C394"/>
    </row>
    <row r="395" ht="12.75">
      <c r="C395"/>
    </row>
    <row r="396" ht="12.75">
      <c r="C396"/>
    </row>
    <row r="397" ht="12.75">
      <c r="C397"/>
    </row>
    <row r="398" ht="12.75">
      <c r="C398"/>
    </row>
    <row r="399" ht="12.75">
      <c r="C399"/>
    </row>
    <row r="400" ht="12.75">
      <c r="C400"/>
    </row>
    <row r="401" ht="12.75">
      <c r="C401"/>
    </row>
    <row r="402" ht="12.75">
      <c r="C402"/>
    </row>
    <row r="403" ht="12.75">
      <c r="C403"/>
    </row>
    <row r="404" ht="12.75">
      <c r="C404"/>
    </row>
    <row r="405" ht="0.75" customHeight="1" hidden="1">
      <c r="C405"/>
    </row>
    <row r="406" ht="12.75">
      <c r="C406"/>
    </row>
    <row r="407" ht="12.75">
      <c r="C407"/>
    </row>
    <row r="408" ht="12.75">
      <c r="C408"/>
    </row>
    <row r="409" ht="12.75">
      <c r="C409"/>
    </row>
    <row r="410" ht="12.75">
      <c r="C410"/>
    </row>
    <row r="411" ht="12.75">
      <c r="C411"/>
    </row>
    <row r="412" ht="12.75">
      <c r="C412"/>
    </row>
    <row r="413" ht="12.75">
      <c r="C413"/>
    </row>
    <row r="414" ht="12.75">
      <c r="C414"/>
    </row>
    <row r="415" ht="12.75">
      <c r="C415"/>
    </row>
    <row r="416" ht="12.75">
      <c r="C416"/>
    </row>
    <row r="417" ht="12" customHeight="1" hidden="1">
      <c r="C417"/>
    </row>
    <row r="418" ht="12.75" hidden="1">
      <c r="C418"/>
    </row>
    <row r="419" ht="12.75" hidden="1">
      <c r="C419"/>
    </row>
    <row r="420" ht="12.75" hidden="1">
      <c r="C420"/>
    </row>
    <row r="421" ht="12.75">
      <c r="C421"/>
    </row>
    <row r="422" ht="12" customHeight="1">
      <c r="C422"/>
    </row>
    <row r="423" ht="12.75" hidden="1">
      <c r="C423"/>
    </row>
    <row r="424" ht="12.75">
      <c r="C424"/>
    </row>
    <row r="425" ht="12.75">
      <c r="C425"/>
    </row>
    <row r="426" ht="12.75">
      <c r="C426"/>
    </row>
    <row r="427" ht="12.75">
      <c r="C427"/>
    </row>
    <row r="428" ht="12.75">
      <c r="C428"/>
    </row>
    <row r="429" ht="12.75">
      <c r="C429"/>
    </row>
    <row r="430" ht="12.75">
      <c r="C430"/>
    </row>
    <row r="431" ht="12.75">
      <c r="C431"/>
    </row>
    <row r="432" ht="12.75">
      <c r="C432"/>
    </row>
    <row r="433" ht="12.75">
      <c r="C433"/>
    </row>
    <row r="434" ht="12.75">
      <c r="C434"/>
    </row>
    <row r="435" ht="12.75">
      <c r="C435"/>
    </row>
    <row r="436" ht="12.75">
      <c r="C436"/>
    </row>
    <row r="437" ht="12.75">
      <c r="C437"/>
    </row>
    <row r="438" ht="12.75">
      <c r="C438"/>
    </row>
    <row r="439" ht="12.75">
      <c r="C439"/>
    </row>
    <row r="440" ht="12.75">
      <c r="C440"/>
    </row>
    <row r="441" ht="12.75">
      <c r="C441"/>
    </row>
    <row r="442" ht="15.75" customHeight="1" hidden="1">
      <c r="C442"/>
    </row>
    <row r="443" ht="12.75">
      <c r="C443"/>
    </row>
    <row r="444" ht="12.75">
      <c r="C444"/>
    </row>
    <row r="445" ht="12.75">
      <c r="C445"/>
    </row>
    <row r="446" ht="12.75">
      <c r="C446"/>
    </row>
    <row r="447" ht="12.75">
      <c r="C447"/>
    </row>
    <row r="448" ht="12.75">
      <c r="C448"/>
    </row>
    <row r="449" ht="12.75">
      <c r="C449"/>
    </row>
    <row r="450" ht="12.75">
      <c r="C450"/>
    </row>
    <row r="451" ht="12.75">
      <c r="C451"/>
    </row>
    <row r="452" ht="12.75">
      <c r="C452"/>
    </row>
    <row r="453" ht="12.75">
      <c r="C453"/>
    </row>
    <row r="454" ht="0.75" customHeight="1">
      <c r="C454"/>
    </row>
    <row r="455" ht="12.75" hidden="1">
      <c r="C455"/>
    </row>
    <row r="456" ht="12.75" hidden="1">
      <c r="C456"/>
    </row>
    <row r="457" ht="12.75" hidden="1">
      <c r="C457"/>
    </row>
    <row r="458" ht="12.75">
      <c r="C458"/>
    </row>
    <row r="459" ht="12.75">
      <c r="C459"/>
    </row>
    <row r="460" ht="12.75">
      <c r="C460"/>
    </row>
    <row r="461" ht="12.75">
      <c r="C461"/>
    </row>
    <row r="462" ht="12.75">
      <c r="C462"/>
    </row>
    <row r="463" ht="12.75">
      <c r="C463"/>
    </row>
    <row r="464" ht="12.75">
      <c r="C464"/>
    </row>
    <row r="465" ht="12.75">
      <c r="C465"/>
    </row>
    <row r="466" ht="12.75">
      <c r="C466"/>
    </row>
    <row r="467" ht="12.75">
      <c r="C467"/>
    </row>
    <row r="468" ht="12.75">
      <c r="C468"/>
    </row>
    <row r="469" ht="12.75">
      <c r="C469"/>
    </row>
    <row r="470" ht="12.75">
      <c r="C470"/>
    </row>
    <row r="471" ht="12.75">
      <c r="C471"/>
    </row>
    <row r="472" ht="12.75">
      <c r="C472"/>
    </row>
    <row r="473" ht="12.75">
      <c r="C473"/>
    </row>
    <row r="474" ht="12.75">
      <c r="C474"/>
    </row>
    <row r="475" ht="12.75">
      <c r="C475"/>
    </row>
    <row r="476" ht="12.75">
      <c r="C476"/>
    </row>
    <row r="477" ht="12.75">
      <c r="C477"/>
    </row>
    <row r="478" ht="12.75">
      <c r="C478"/>
    </row>
    <row r="479" ht="12.75">
      <c r="C479"/>
    </row>
    <row r="480" ht="12.75">
      <c r="C480"/>
    </row>
    <row r="481" ht="15.75" customHeight="1" hidden="1">
      <c r="C481"/>
    </row>
    <row r="482" ht="12.75">
      <c r="C482"/>
    </row>
    <row r="483" ht="12.75">
      <c r="C483"/>
    </row>
    <row r="484" ht="12.75">
      <c r="C484"/>
    </row>
    <row r="485" ht="12.75">
      <c r="C485"/>
    </row>
    <row r="486" ht="12.75">
      <c r="C486"/>
    </row>
    <row r="487" ht="12.75">
      <c r="C487"/>
    </row>
    <row r="488" ht="12.75">
      <c r="C488"/>
    </row>
    <row r="489" ht="12.75">
      <c r="C489"/>
    </row>
    <row r="490" ht="12.75">
      <c r="C490"/>
    </row>
    <row r="491" ht="12.75">
      <c r="C491"/>
    </row>
    <row r="492" ht="12.75">
      <c r="C492"/>
    </row>
    <row r="493" ht="11.25" customHeight="1">
      <c r="C493"/>
    </row>
    <row r="494" ht="12.75" hidden="1">
      <c r="C494"/>
    </row>
    <row r="495" ht="12.75">
      <c r="C495"/>
    </row>
    <row r="496" ht="12.75">
      <c r="C496"/>
    </row>
    <row r="497" ht="12.75">
      <c r="C497"/>
    </row>
    <row r="498" ht="12.75">
      <c r="C498"/>
    </row>
    <row r="499" spans="1:3" ht="12.75">
      <c r="A499" t="s">
        <v>30</v>
      </c>
      <c r="C499"/>
    </row>
    <row r="500" ht="12.75">
      <c r="C500"/>
    </row>
    <row r="501" ht="12.75">
      <c r="C501"/>
    </row>
    <row r="502" ht="12.75">
      <c r="C502"/>
    </row>
    <row r="503" ht="12.75">
      <c r="C503"/>
    </row>
    <row r="507" ht="12.75">
      <c r="C507"/>
    </row>
    <row r="508" ht="12.75">
      <c r="C508"/>
    </row>
    <row r="509" ht="12.75">
      <c r="C509"/>
    </row>
    <row r="510" ht="12.75">
      <c r="C510"/>
    </row>
    <row r="511" ht="12.75">
      <c r="C511"/>
    </row>
    <row r="512" ht="12.75">
      <c r="C512"/>
    </row>
    <row r="513" ht="12.75">
      <c r="C513"/>
    </row>
    <row r="514" ht="12.75">
      <c r="C514"/>
    </row>
    <row r="515" ht="12.75">
      <c r="C515"/>
    </row>
    <row r="516" ht="12.75">
      <c r="C516"/>
    </row>
    <row r="517" ht="12.75">
      <c r="C517"/>
    </row>
    <row r="518" ht="12.75">
      <c r="C518"/>
    </row>
    <row r="519" ht="12.75">
      <c r="C519"/>
    </row>
    <row r="520" ht="12.75">
      <c r="C520"/>
    </row>
    <row r="521" ht="12.75">
      <c r="C521"/>
    </row>
    <row r="522" ht="12.75">
      <c r="C522"/>
    </row>
    <row r="523" ht="12.75">
      <c r="C523"/>
    </row>
    <row r="524" ht="12.75">
      <c r="C524"/>
    </row>
    <row r="525" ht="12.75">
      <c r="C525"/>
    </row>
    <row r="526" ht="12.75">
      <c r="C526"/>
    </row>
    <row r="527" ht="12.75">
      <c r="C527"/>
    </row>
    <row r="528" ht="15" customHeight="1">
      <c r="C528"/>
    </row>
    <row r="529" ht="12.75" customHeight="1" hidden="1">
      <c r="C529"/>
    </row>
    <row r="530" ht="12.75" hidden="1">
      <c r="C530"/>
    </row>
    <row r="531" ht="12.75" hidden="1">
      <c r="C531"/>
    </row>
    <row r="532" ht="12.75">
      <c r="C532"/>
    </row>
    <row r="533" ht="12.75">
      <c r="C533"/>
    </row>
    <row r="534" ht="12.75">
      <c r="C534"/>
    </row>
    <row r="535" ht="12.75">
      <c r="C535"/>
    </row>
    <row r="536" ht="12.75">
      <c r="C536"/>
    </row>
    <row r="537" ht="12.75">
      <c r="C537"/>
    </row>
    <row r="538" ht="12.75">
      <c r="C538"/>
    </row>
    <row r="539" ht="12.75">
      <c r="C539"/>
    </row>
    <row r="540" ht="12.75">
      <c r="C540"/>
    </row>
    <row r="541" ht="12.75">
      <c r="C541"/>
    </row>
    <row r="542" ht="12.75">
      <c r="C542"/>
    </row>
    <row r="556" ht="15" customHeight="1"/>
    <row r="557" ht="15.75" customHeight="1" hidden="1"/>
    <row r="561" ht="12.75">
      <c r="U561" s="101"/>
    </row>
    <row r="562" ht="12.75">
      <c r="U562" s="101"/>
    </row>
    <row r="563" ht="12.75">
      <c r="U563" s="101"/>
    </row>
    <row r="570" ht="12.75" hidden="1"/>
    <row r="594" ht="15.75" customHeight="1" hidden="1"/>
    <row r="605" ht="15" customHeight="1"/>
    <row r="606" ht="12.75" hidden="1"/>
    <row r="607" ht="12.75" hidden="1"/>
    <row r="630" ht="14.25" customHeight="1"/>
    <row r="631" ht="12.75" hidden="1"/>
    <row r="632" ht="12.75" hidden="1"/>
    <row r="633" ht="12.75" hidden="1"/>
    <row r="655" ht="15.75" customHeight="1"/>
    <row r="668" ht="15" customHeight="1"/>
    <row r="669" ht="12.75" hidden="1"/>
    <row r="670" ht="12.75" hidden="1"/>
    <row r="707" ht="15" customHeight="1"/>
    <row r="708" ht="12.75" hidden="1"/>
    <row r="709" ht="12.75" hidden="1"/>
    <row r="710" ht="12.75" hidden="1"/>
    <row r="722" ht="12.75" hidden="1"/>
  </sheetData>
  <sheetProtection/>
  <mergeCells count="12">
    <mergeCell ref="L16:M16"/>
    <mergeCell ref="C37:F37"/>
    <mergeCell ref="L11:N11"/>
    <mergeCell ref="J12:M12"/>
    <mergeCell ref="N12:O12"/>
    <mergeCell ref="D13:J13"/>
    <mergeCell ref="E1:G2"/>
    <mergeCell ref="A176:F176"/>
    <mergeCell ref="C39:F39"/>
    <mergeCell ref="D11:E11"/>
    <mergeCell ref="F11:G11"/>
    <mergeCell ref="G16:K16"/>
  </mergeCells>
  <printOptions/>
  <pageMargins left="0.3937007874015748" right="0.3937007874015748" top="1.7716535433070868" bottom="0.3937007874015748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2016-10-03T09:43:10Z</cp:lastPrinted>
  <dcterms:created xsi:type="dcterms:W3CDTF">2006-10-24T13:58:35Z</dcterms:created>
  <dcterms:modified xsi:type="dcterms:W3CDTF">2016-10-19T08:45:17Z</dcterms:modified>
  <cp:category/>
  <cp:version/>
  <cp:contentType/>
  <cp:contentStatus/>
</cp:coreProperties>
</file>